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Your Numbers" sheetId="2" state="visible" r:id="rId4"/>
    <sheet name="Your Results" sheetId="3" state="visible" r:id="rId5"/>
    <sheet name="Assumptio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4" authorId="0">
      <text>
        <r>
          <rPr>
            <sz val="10"/>
            <rFont val="Arial"/>
            <family val="2"/>
          </rPr>
          <t xml:space="preserve">Uses your salary, or the typical salary for the role if you left it blank.</t>
        </r>
      </text>
    </comment>
    <comment ref="C15" authorId="0">
      <text>
        <r>
          <rPr>
            <sz val="10"/>
            <rFont val="Arial"/>
            <family val="2"/>
          </rPr>
          <t xml:space="preserve">15% of salary above £5,000, less Employment Allowance if you chose Yes (HMRC 2026/27).</t>
        </r>
      </text>
    </comment>
    <comment ref="C16" authorId="0">
      <text>
        <r>
          <rPr>
            <sz val="10"/>
            <rFont val="Arial"/>
            <family val="2"/>
          </rPr>
          <t xml:space="preserve">Your % of earnings between £6,240 and £50,270, if salary is £10,000 or more (TPR 2026/27).</t>
        </r>
      </text>
    </comment>
    <comment ref="C42" authorId="0">
      <text>
        <r>
          <rPr>
            <sz val="10"/>
            <rFont val="Arial"/>
            <family val="2"/>
          </rPr>
          <t xml:space="preserve">Hours you need each week x 52 weeks. The work still needs doing when an employee is on holiday.</t>
        </r>
      </text>
    </comment>
  </commentList>
</comments>
</file>

<file path=xl/sharedStrings.xml><?xml version="1.0" encoding="utf-8"?>
<sst xmlns="http://schemas.openxmlformats.org/spreadsheetml/2006/main" count="165" uniqueCount="156">
  <si>
    <t xml:space="preserve">The Real Cost of Hiring</t>
  </si>
  <si>
    <t xml:space="preserve">A new employee costs a lot more than their salary. Find out what hiring would really cost your business, and how it compares with outsourcing only the hours you need.</t>
  </si>
  <si>
    <t xml:space="preserve">How it works</t>
  </si>
  <si>
    <t xml:space="preserve">1</t>
  </si>
  <si>
    <t xml:space="preserve">Tell us about the role you're thinking of hiring for. We've filled in typical figures to get you started.</t>
  </si>
  <si>
    <t xml:space="preserve">2</t>
  </si>
  <si>
    <t xml:space="preserve">Change anything in the orange-bordered boxes to match your business.</t>
  </si>
  <si>
    <t xml:space="preserve">3</t>
  </si>
  <si>
    <t xml:space="preserve">See the true cost in year one and every year after, what each hour of work really costs you, and when hiring makes sense.</t>
  </si>
  <si>
    <t xml:space="preserve">Your figures stay in this file. Nothing is sent anywhere.</t>
  </si>
  <si>
    <t xml:space="preserve">The Paperwork Team  |  01608 755608  |  help@thepaperworkteam.com  |  thepaperworkteam.com</t>
  </si>
  <si>
    <t xml:space="preserve">Your numbers</t>
  </si>
  <si>
    <t xml:space="preserve">Change anything in the orange-bordered boxes. Your results update instantly.</t>
  </si>
  <si>
    <t xml:space="preserve">1.  The role</t>
  </si>
  <si>
    <t xml:space="preserve">What role are you thinking of hiring?</t>
  </si>
  <si>
    <t xml:space="preserve">Bookkeeper</t>
  </si>
  <si>
    <t xml:space="preserve">Pick the closest match.</t>
  </si>
  <si>
    <t xml:space="preserve">Annual salary (£). Leave blank to use a typical salary</t>
  </si>
  <si>
    <t xml:space="preserve">Contracted hours per week</t>
  </si>
  <si>
    <t xml:space="preserve">Full time is usually 37.5 hours.</t>
  </si>
  <si>
    <t xml:space="preserve">How many hours of this work do you actually need each week?</t>
  </si>
  <si>
    <t xml:space="preserve">Be honest. Many owners find it's far less than a full-time job.</t>
  </si>
  <si>
    <t xml:space="preserve">2.  Finding and starting your new person</t>
  </si>
  <si>
    <t xml:space="preserve">How would you recruit?</t>
  </si>
  <si>
    <t xml:space="preserve">Job boards and adverts</t>
  </si>
  <si>
    <t xml:space="preserve">Agencies usually charge around 20% of salary.</t>
  </si>
  <si>
    <t xml:space="preserve">Hours you'd spend hiring (adverts, CVs, interviews)</t>
  </si>
  <si>
    <t xml:space="preserve">Hours you'd spend training them in the first three months</t>
  </si>
  <si>
    <t xml:space="preserve">Equipment and set-up (laptop, desk, phone, chair)</t>
  </si>
  <si>
    <t xml:space="preserve">3.  Keeping them</t>
  </si>
  <si>
    <t xml:space="preserve">Employer pension contribution</t>
  </si>
  <si>
    <t xml:space="preserve">The legal minimum is 3% of qualifying earnings.</t>
  </si>
  <si>
    <t xml:space="preserve">Could this hire use your Employment Allowance?</t>
  </si>
  <si>
    <t xml:space="preserve">No</t>
  </si>
  <si>
    <t xml:space="preserve">Choose Yes only if the allowance isn't already used up by your existing staff.</t>
  </si>
  <si>
    <t xml:space="preserve">Software and licences per month</t>
  </si>
  <si>
    <t xml:space="preserve">Email, Microsoft 365, accounting or HR software logins.</t>
  </si>
  <si>
    <t xml:space="preserve">Training and development per year</t>
  </si>
  <si>
    <t xml:space="preserve">Payroll, HR and insurance admin per year</t>
  </si>
  <si>
    <t xml:space="preserve">Payroll running, employer's liability insurance, contracts and policies.</t>
  </si>
  <si>
    <t xml:space="preserve">Hours a month you'd spend managing and supervising them</t>
  </si>
  <si>
    <t xml:space="preserve">Check-ins, questions, reviewing work, one-to-ones.</t>
  </si>
  <si>
    <t xml:space="preserve">4.  Your time and the alternative</t>
  </si>
  <si>
    <t xml:space="preserve">What's an hour of your time worth? (£)</t>
  </si>
  <si>
    <t xml:space="preserve">What you'd earn doing paid work for customers instead.</t>
  </si>
  <si>
    <t xml:space="preserve">Outsourced hourly rate to compare (£)</t>
  </si>
  <si>
    <t xml:space="preserve">Example rate only. Ask us for a quote based on what you need.</t>
  </si>
  <si>
    <t xml:space="preserve">Everything it costs to employ someone, not just their salary, and how that compares with outsourcing.</t>
  </si>
  <si>
    <t xml:space="preserve">Year one, all in</t>
  </si>
  <si>
    <t xml:space="preserve">Every year after</t>
  </si>
  <si>
    <t xml:space="preserve">Each hour of the work you need</t>
  </si>
  <si>
    <t xml:space="preserve">salary plus ongoing costs</t>
  </si>
  <si>
    <t xml:space="preserve">Where the money goes</t>
  </si>
  <si>
    <t xml:space="preserve">Compare</t>
  </si>
  <si>
    <t xml:space="preserve">Cost</t>
  </si>
  <si>
    <t xml:space="preserve">Year one</t>
  </si>
  <si>
    <t xml:space="preserve">Employee</t>
  </si>
  <si>
    <t xml:space="preserve">Outsourced</t>
  </si>
  <si>
    <t xml:space="preserve">Salary</t>
  </si>
  <si>
    <t xml:space="preserve">Employer National Insurance</t>
  </si>
  <si>
    <t xml:space="preserve">Employer pension</t>
  </si>
  <si>
    <t xml:space="preserve">Recruitment</t>
  </si>
  <si>
    <t xml:space="preserve">Your time spent hiring</t>
  </si>
  <si>
    <t xml:space="preserve">Your time spent training them</t>
  </si>
  <si>
    <t xml:space="preserve">Equipment and set-up</t>
  </si>
  <si>
    <t xml:space="preserve">Software and licences</t>
  </si>
  <si>
    <t xml:space="preserve">Training and development</t>
  </si>
  <si>
    <t xml:space="preserve">Payroll, HR and insurance admin</t>
  </si>
  <si>
    <t xml:space="preserve">Your time spent managing them</t>
  </si>
  <si>
    <t xml:space="preserve">Total cost</t>
  </si>
  <si>
    <t xml:space="preserve">More than the salary alone</t>
  </si>
  <si>
    <t xml:space="preserve">The hours you actually get</t>
  </si>
  <si>
    <t xml:space="preserve">Hours you pay for in a year</t>
  </si>
  <si>
    <t xml:space="preserve">Less paid holiday (5.6 weeks)</t>
  </si>
  <si>
    <t xml:space="preserve">Less average sick days (9.4 days)</t>
  </si>
  <si>
    <t xml:space="preserve">Hours they're actually working</t>
  </si>
  <si>
    <t xml:space="preserve">What each hour really costs</t>
  </si>
  <si>
    <t xml:space="preserve">Hours of work you need in a year</t>
  </si>
  <si>
    <t xml:space="preserve">Cost per hour of the work you need</t>
  </si>
  <si>
    <t xml:space="preserve">Outsourced, for only the hours you need</t>
  </si>
  <si>
    <t xml:space="preserve">Employee, cost per hour they're working</t>
  </si>
  <si>
    <t xml:space="preserve">Your saving by outsourcing</t>
  </si>
  <si>
    <t xml:space="preserve">What the numbers don't show</t>
  </si>
  <si>
    <t xml:space="preserve">✓  Cover for holidays and sickness</t>
  </si>
  <si>
    <t xml:space="preserve">When an employee is off, the work stops, and Statutory Sick Pay is now due from the first day off. With an outsourced team, someone else picks it up.</t>
  </si>
  <si>
    <t xml:space="preserve">✓  Family leave</t>
  </si>
  <si>
    <t xml:space="preserve">Maternity, paternity, adoption or parental leave can mean months away. You keep the job open, run statutory pay and often pay for temporary cover too. Paternity and unpaid parental leave became day-one rights in April 2026.</t>
  </si>
  <si>
    <t xml:space="preserve">✓  Being the manager</t>
  </si>
  <si>
    <t xml:space="preserve">One-to-ones, appraisals, questions, motivation and the difficult conversations. Managing people is a second job on top of running your business.</t>
  </si>
  <si>
    <t xml:space="preserve">✓  Keeping up with employment law</t>
  </si>
  <si>
    <t xml:space="preserve">Contracts, policies, right-to-work checks, pensions, sick pay and holiday rules keep changing. Miss a right-to-work check and the fine can be up to £60,000 per worker.</t>
  </si>
  <si>
    <t xml:space="preserve">✓  Less employment risk</t>
  </si>
  <si>
    <t xml:space="preserve">From January 2027, staff can claim unfair dismissal after just six months, and the cap on compensation is being removed.</t>
  </si>
  <si>
    <t xml:space="preserve">✓  Flexible working requests</t>
  </si>
  <si>
    <t xml:space="preserve">Employees can ask for flexible working from day one, and new rules will make it harder to say no.</t>
  </si>
  <si>
    <t xml:space="preserve">✓  Getting up to speed</t>
  </si>
  <si>
    <t xml:space="preserve">Most new starters take months to work at full speed, and they need you to show them how things are done.</t>
  </si>
  <si>
    <t xml:space="preserve">✓  If it doesn't work out</t>
  </si>
  <si>
    <t xml:space="preserve">A wrong hire means starting again: advertising, interviewing and training, and paying for it all twice.</t>
  </si>
  <si>
    <t xml:space="preserve">✓  When they leave</t>
  </si>
  <si>
    <t xml:space="preserve">Notice periods, handovers and lost know-how. When one person holds all the knowledge, their resignation becomes your emergency and probably your job.</t>
  </si>
  <si>
    <t xml:space="preserve">✓  Costs that keep rising</t>
  </si>
  <si>
    <t xml:space="preserve">Annual pay rises, a higher National Living Wage every April and rising employer costs add up year after year.</t>
  </si>
  <si>
    <t xml:space="preserve">✓  A team, not one person</t>
  </si>
  <si>
    <t xml:space="preserve">Bookkeeping, payroll, HR, admin and social media from one team, so you're not relying on one person to know everything.</t>
  </si>
  <si>
    <t xml:space="preserve">✓  Flex up or down</t>
  </si>
  <si>
    <t xml:space="preserve">Busy season or quiet month? Change the hours you need without redundancies or new contracts.</t>
  </si>
  <si>
    <t xml:space="preserve">✓  No desk, no equipment</t>
  </si>
  <si>
    <t xml:space="preserve">No laptop, no extra software logins, no workspace to find.</t>
  </si>
  <si>
    <t xml:space="preserve">Want a proper comparison for your business? Book a free, no-obligation call and we'll price exactly what you need.</t>
  </si>
  <si>
    <t xml:space="preserve">01608 755608  |  help@thepaperworkteam.com  |  WhatsApp +44 7708 755608</t>
  </si>
  <si>
    <t xml:space="preserve">This calculator is a guide only and isn't tax, legal or financial advice. Rates for the 2026/27 tax year, checked October 2026. The outsourced rate is an example: your quote will depend on what you need.</t>
  </si>
  <si>
    <t xml:space="preserve">Assumptions and sources</t>
  </si>
  <si>
    <t xml:space="preserve">The figures behind the calculator. UK rates for the 2026/27 tax year, checked September 2026.</t>
  </si>
  <si>
    <t xml:space="preserve">Item</t>
  </si>
  <si>
    <t xml:space="preserve">Value</t>
  </si>
  <si>
    <t xml:space="preserve">Source / note</t>
  </si>
  <si>
    <t xml:space="preserve">Employer National Insurance rate</t>
  </si>
  <si>
    <t xml:space="preserve">HMRC, 2026/27. Paid on earnings above the secondary threshold.</t>
  </si>
  <si>
    <t xml:space="preserve">Employer NI secondary threshold (per year)</t>
  </si>
  <si>
    <t xml:space="preserve">HMRC, 2026/27.</t>
  </si>
  <si>
    <t xml:space="preserve">Employment Allowance (per year, per business)</t>
  </si>
  <si>
    <t xml:space="preserve">HMRC, 2026/27. Offsets employer NI across your whole payroll. Not available to companies where the only employee is a director.</t>
  </si>
  <si>
    <t xml:space="preserve">Pension: qualifying earnings lower limit</t>
  </si>
  <si>
    <t xml:space="preserve">The Pensions Regulator, 2026/27 (thresholds frozen).</t>
  </si>
  <si>
    <t xml:space="preserve">Pension: qualifying earnings upper limit</t>
  </si>
  <si>
    <t xml:space="preserve">Pension: auto-enrolment earnings trigger</t>
  </si>
  <si>
    <t xml:space="preserve">The Pensions Regulator, 2026/27. Below this we assume no employer pension is due.</t>
  </si>
  <si>
    <t xml:space="preserve">Paid holiday (weeks per year)</t>
  </si>
  <si>
    <t xml:space="preserve">Statutory minimum: 5.6 weeks (28 days for a 5-day week), including bank holidays.</t>
  </si>
  <si>
    <t xml:space="preserve">Average sickness absence (days per year)</t>
  </si>
  <si>
    <t xml:space="preserve">CIPD Health and Wellbeing at Work 2025: 9.4 days per employee per year.</t>
  </si>
  <si>
    <t xml:space="preserve">Recruitment agency fee (% of salary)</t>
  </si>
  <si>
    <t xml:space="preserve">Typical UK agency fees are 15% to 25% of first-year salary. We use 20%.</t>
  </si>
  <si>
    <t xml:space="preserve">Job boards and adverts (per hire)</t>
  </si>
  <si>
    <t xml:space="preserve">Rough cost of paid job adverts for one role. Edit if yours differ.</t>
  </si>
  <si>
    <t xml:space="preserve">Weeks of outsourced support per year</t>
  </si>
  <si>
    <t xml:space="preserve">We assume the work is needed every week of the year, including when an employee would be on holiday. This is a cautious figure.</t>
  </si>
  <si>
    <t xml:space="preserve">National Living Wage, age 21+ (per hour)</t>
  </si>
  <si>
    <t xml:space="preserve">From 1 April 2026. The calculator warns you if the salary works out below this.</t>
  </si>
  <si>
    <t xml:space="preserve">Typical salaries (rough guide only)</t>
  </si>
  <si>
    <t xml:space="preserve">Rounded typical full-time salaries outside London. Always enter your own figure if you know it.</t>
  </si>
  <si>
    <t xml:space="preserve">Role</t>
  </si>
  <si>
    <t xml:space="preserve">Typical salary</t>
  </si>
  <si>
    <t xml:space="preserve">Office administrator</t>
  </si>
  <si>
    <t xml:space="preserve">PA or executive assistant</t>
  </si>
  <si>
    <t xml:space="preserve">Payroll administrator</t>
  </si>
  <si>
    <t xml:space="preserve">HR adviser</t>
  </si>
  <si>
    <t xml:space="preserve">Marketing and social media assistant</t>
  </si>
  <si>
    <t xml:space="preserve">Other</t>
  </si>
  <si>
    <t xml:space="preserve">Recruitment options</t>
  </si>
  <si>
    <t xml:space="preserve">Recruitment agency</t>
  </si>
  <si>
    <t xml:space="preserve">Word of mouth or referral</t>
  </si>
  <si>
    <t xml:space="preserve">Yes / No</t>
  </si>
  <si>
    <t xml:space="preserve">Yes</t>
  </si>
  <si>
    <t xml:space="preserve">This calculator is a guide only and isn't tax, legal or financial advice. Your own costs may differ.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</si>
</sst>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£#,##0"/>
    <numFmt numFmtId="166" formatCode="0.0"/>
    <numFmt numFmtId="167" formatCode="0"/>
    <numFmt numFmtId="168" formatCode="0%"/>
    <numFmt numFmtId="169" formatCode="#,##0"/>
    <numFmt numFmtId="170" formatCode="\£#,##0.00"/>
    <numFmt numFmtId="171" formatCode="\£#,##0;[RED]&quot;-£&quot;#,##0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96302"/>
      <name val="Poppins"/>
      <family val="0"/>
      <charset val="1"/>
    </font>
    <font>
      <sz val="12"/>
      <color rgb="FF565554"/>
      <name val="Poppins"/>
      <family val="0"/>
      <charset val="1"/>
    </font>
    <font>
      <b val="true"/>
      <sz val="14"/>
      <color rgb="FFF96302"/>
      <name val="Poppins"/>
      <family val="0"/>
      <charset val="1"/>
    </font>
    <font>
      <b val="true"/>
      <sz val="12"/>
      <color rgb="FFFFFFFF"/>
      <name val="Poppins"/>
      <family val="0"/>
      <charset val="1"/>
    </font>
    <font>
      <sz val="11"/>
      <color rgb="FF565554"/>
      <name val="Poppins"/>
      <family val="0"/>
      <charset val="1"/>
    </font>
    <font>
      <b val="true"/>
      <sz val="14"/>
      <color rgb="FFFFFFFF"/>
      <name val="Poppins"/>
      <family val="0"/>
      <charset val="1"/>
    </font>
    <font>
      <i val="true"/>
      <sz val="9"/>
      <color rgb="FF565554"/>
      <name val="Poppins"/>
      <family val="0"/>
      <charset val="1"/>
    </font>
    <font>
      <sz val="9"/>
      <color rgb="FFF96302"/>
      <name val="Poppins"/>
      <family val="0"/>
      <charset val="1"/>
    </font>
    <font>
      <b val="true"/>
      <sz val="20"/>
      <color rgb="FFF96302"/>
      <name val="Poppins"/>
      <family val="0"/>
      <charset val="1"/>
    </font>
    <font>
      <sz val="10.5"/>
      <color rgb="FF565554"/>
      <name val="Poppins"/>
      <family val="0"/>
      <charset val="1"/>
    </font>
    <font>
      <b val="true"/>
      <sz val="13"/>
      <color rgb="FFFFFFFF"/>
      <name val="Poppins"/>
      <family val="0"/>
      <charset val="1"/>
    </font>
    <font>
      <b val="true"/>
      <sz val="11"/>
      <color rgb="FF1F1F1F"/>
      <name val="Poppins"/>
      <family val="0"/>
      <charset val="1"/>
    </font>
    <font>
      <b val="true"/>
      <sz val="10"/>
      <color rgb="FFB3261E"/>
      <name val="Poppins"/>
      <family val="0"/>
      <charset val="1"/>
    </font>
    <font>
      <sz val="10"/>
      <color rgb="FFF96302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22"/>
      <color rgb="FFF96302"/>
      <name val="Poppins"/>
      <family val="0"/>
      <charset val="1"/>
    </font>
    <font>
      <b val="true"/>
      <sz val="9.5"/>
      <color rgb="FF565554"/>
      <name val="Poppins"/>
      <family val="0"/>
      <charset val="1"/>
    </font>
    <font>
      <sz val="9.5"/>
      <color rgb="FF565554"/>
      <name val="Poppins"/>
      <family val="0"/>
      <charset val="1"/>
    </font>
    <font>
      <b val="true"/>
      <sz val="11.5"/>
      <color rgb="FF565554"/>
      <name val="Poppins"/>
      <family val="0"/>
      <charset val="1"/>
    </font>
    <font>
      <sz val="8"/>
      <color rgb="FFFFFFFF"/>
      <name val="Poppins"/>
      <family val="0"/>
      <charset val="1"/>
    </font>
    <font>
      <sz val="10"/>
      <color rgb="FF565554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10"/>
      <color rgb="FFF96302"/>
      <name val="Poppins"/>
      <family val="0"/>
      <charset val="1"/>
    </font>
    <font>
      <b val="true"/>
      <sz val="10"/>
      <color rgb="FF565554"/>
      <name val="Poppins"/>
      <family val="0"/>
      <charset val="1"/>
    </font>
    <font>
      <b val="true"/>
      <sz val="11"/>
      <color rgb="FF565554"/>
      <name val="Poppins"/>
      <family val="0"/>
      <charset val="1"/>
    </font>
    <font>
      <b val="true"/>
      <sz val="10.5"/>
      <color rgb="FFF96302"/>
      <name val="Poppins"/>
      <family val="0"/>
      <charset val="1"/>
    </font>
    <font>
      <b val="true"/>
      <sz val="12"/>
      <color rgb="FF565554"/>
      <name val="Poppins"/>
      <family val="0"/>
      <charset val="1"/>
    </font>
    <font>
      <sz val="9.5"/>
      <color rgb="FFF96302"/>
      <name val="Poppins"/>
      <family val="0"/>
      <charset val="1"/>
    </font>
    <font>
      <i val="true"/>
      <sz val="8.5"/>
      <color rgb="FF8A8A8A"/>
      <name val="Poppins"/>
      <family val="0"/>
      <charset val="1"/>
    </font>
    <font>
      <sz val="10"/>
      <name val="Arial"/>
      <family val="2"/>
    </font>
    <font>
      <sz val="10"/>
      <color rgb="FF000000"/>
      <name val="Calibri"/>
      <family val="2"/>
    </font>
    <font>
      <b val="true"/>
      <sz val="18"/>
      <color rgb="FFF96302"/>
      <name val="Poppins"/>
      <family val="0"/>
      <charset val="1"/>
    </font>
    <font>
      <b val="true"/>
      <sz val="9.5"/>
      <color rgb="FFF96302"/>
      <name val="Poppins"/>
      <family val="0"/>
      <charset val="1"/>
    </font>
    <font>
      <b val="true"/>
      <sz val="13"/>
      <color rgb="FFF96302"/>
      <name val="Poppins"/>
      <family val="0"/>
      <charset val="1"/>
    </font>
    <font>
      <i val="true"/>
      <sz val="9.5"/>
      <color rgb="FF565554"/>
      <name val="Poppins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4F4F4"/>
      </patternFill>
    </fill>
    <fill>
      <patternFill patternType="solid">
        <fgColor rgb="FFF96302"/>
        <bgColor rgb="FFFF9900"/>
      </patternFill>
    </fill>
    <fill>
      <patternFill patternType="solid">
        <fgColor rgb="FFFEEFE6"/>
        <bgColor rgb="FFF4F4F4"/>
      </patternFill>
    </fill>
    <fill>
      <patternFill patternType="solid">
        <fgColor rgb="FFF4F4F4"/>
        <bgColor rgb="FFFEEFE6"/>
      </patternFill>
    </fill>
    <fill>
      <patternFill patternType="solid">
        <fgColor rgb="FF565554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F96302"/>
      </left>
      <right style="medium">
        <color rgb="FFF96302"/>
      </right>
      <top style="medium">
        <color rgb="FFF96302"/>
      </top>
      <bottom style="medium">
        <color rgb="FFF96302"/>
      </bottom>
      <diagonal/>
    </border>
    <border diagonalUp="false" diagonalDown="false"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5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5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5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5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8" fillId="6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8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5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4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8" fontId="2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2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2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71" fontId="2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3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3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3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3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3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EEFE6"/>
      <rgbColor rgb="FFF4F4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2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96302"/>
      <rgbColor rgb="FF565554"/>
      <rgbColor rgb="FF8A8A8A"/>
      <rgbColor rgb="FF003366"/>
      <rgbColor rgb="FF339966"/>
      <rgbColor rgb="FF003300"/>
      <rgbColor rgb="FF333300"/>
      <rgbColor rgb="FFB3261E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'Your Results'!G13</c:f>
              <c:strCache>
                <c:ptCount val="1"/>
                <c:pt idx="0">
                  <c:v>Employee</c:v>
                </c:pt>
              </c:strCache>
            </c:strRef>
          </c:tx>
          <c:spPr>
            <a:solidFill>
              <a:srgbClr val="565554"/>
            </a:solidFill>
            <a:ln w="0">
              <a:solidFill>
                <a:srgbClr val="565554"/>
              </a:solidFill>
            </a:ln>
          </c:spPr>
          <c:invertIfNegative val="0"/>
          <c:dLbls>
            <c:numFmt formatCode="\£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'Your Results'!$F$14:$F$15</c:f>
              <c:strCache>
                <c:ptCount val="2"/>
                <c:pt idx="0">
                  <c:v>Year one</c:v>
                </c:pt>
                <c:pt idx="1">
                  <c:v>Every year after</c:v>
                </c:pt>
              </c:strCache>
            </c:strRef>
          </c:cat>
          <c:val>
            <c:numRef>
              <c:f>'Your Results'!$G$14:$G$15</c:f>
              <c:numCache>
                <c:formatCode>\£#,##0</c:formatCode>
                <c:ptCount val="2"/>
                <c:pt idx="0">
                  <c:v>38932.8</c:v>
                </c:pt>
                <c:pt idx="1">
                  <c:v>35732.8</c:v>
                </c:pt>
              </c:numCache>
            </c:numRef>
          </c:val>
        </c:ser>
        <c:ser>
          <c:idx val="1"/>
          <c:order val="1"/>
          <c:tx>
            <c:strRef>
              <c:f>'Your Results'!H13</c:f>
              <c:strCache>
                <c:ptCount val="1"/>
                <c:pt idx="0">
                  <c:v>Outsourced</c:v>
                </c:pt>
              </c:strCache>
            </c:strRef>
          </c:tx>
          <c:spPr>
            <a:solidFill>
              <a:srgbClr val="f96302"/>
            </a:solidFill>
            <a:ln w="0">
              <a:solidFill>
                <a:srgbClr val="f96302"/>
              </a:solidFill>
            </a:ln>
          </c:spPr>
          <c:invertIfNegative val="0"/>
          <c:dLbls>
            <c:numFmt formatCode="\£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'Your Results'!$F$14:$F$15</c:f>
              <c:strCache>
                <c:ptCount val="2"/>
                <c:pt idx="0">
                  <c:v>Year one</c:v>
                </c:pt>
                <c:pt idx="1">
                  <c:v>Every year after</c:v>
                </c:pt>
              </c:strCache>
            </c:strRef>
          </c:cat>
          <c:val>
            <c:numRef>
              <c:f>'Your Results'!$H$14:$H$15</c:f>
              <c:numCache>
                <c:formatCode>\£#,##0</c:formatCode>
                <c:ptCount val="2"/>
                <c:pt idx="0">
                  <c:v>27300</c:v>
                </c:pt>
                <c:pt idx="1">
                  <c:v>27300</c:v>
                </c:pt>
              </c:numCache>
            </c:numRef>
          </c:val>
        </c:ser>
        <c:gapWidth val="150"/>
        <c:overlap val="0"/>
        <c:axId val="71967151"/>
        <c:axId val="45663122"/>
      </c:barChart>
      <c:catAx>
        <c:axId val="7196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63122"/>
        <c:crosses val="autoZero"/>
        <c:auto val="1"/>
        <c:lblAlgn val="ctr"/>
        <c:lblOffset val="100"/>
        <c:noMultiLvlLbl val="0"/>
      </c:catAx>
      <c:valAx>
        <c:axId val="45663122"/>
        <c:scaling>
          <c:orientation val="minMax"/>
        </c:scaling>
        <c:delete val="1"/>
        <c:axPos val="l"/>
        <c:numFmt formatCode="\£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967151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</xdr:row>
      <xdr:rowOff>0</xdr:rowOff>
    </xdr:from>
    <xdr:to>
      <xdr:col>2</xdr:col>
      <xdr:colOff>1618920</xdr:colOff>
      <xdr:row>6</xdr:row>
      <xdr:rowOff>66240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63760" y="190440"/>
          <a:ext cx="1618920" cy="101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14</xdr:row>
      <xdr:rowOff>59040</xdr:rowOff>
    </xdr:from>
    <xdr:to>
      <xdr:col>11</xdr:col>
      <xdr:colOff>11520</xdr:colOff>
      <xdr:row>30</xdr:row>
      <xdr:rowOff>282240</xdr:rowOff>
    </xdr:to>
    <xdr:graphicFrame>
      <xdr:nvGraphicFramePr>
        <xdr:cNvPr id="1" name="Chart 1"/>
        <xdr:cNvGraphicFramePr/>
      </xdr:nvGraphicFramePr>
      <xdr:xfrm>
        <a:off x="5920920" y="425772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80"/>
    <col collapsed="false" customWidth="true" hidden="false" outlineLevel="0" max="4" min="4" style="0" width="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1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1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15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customFormat="false" ht="15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customFormat="false" ht="29.15" hidden="false" customHeight="false" outlineLevel="0" collapsed="false">
      <c r="A10" s="1"/>
      <c r="B10" s="1"/>
      <c r="C10" s="2" t="s">
        <v>0</v>
      </c>
      <c r="D10" s="1"/>
      <c r="E10" s="1"/>
      <c r="F10" s="1"/>
      <c r="G10" s="1"/>
      <c r="H10" s="1"/>
      <c r="I10" s="1"/>
      <c r="J10" s="1"/>
      <c r="K10" s="1"/>
    </row>
    <row r="11" customFormat="false" ht="51.75" hidden="false" customHeight="true" outlineLevel="0" collapsed="false">
      <c r="A11" s="1"/>
      <c r="B11" s="1"/>
      <c r="C11" s="3" t="s">
        <v>1</v>
      </c>
      <c r="D11" s="1"/>
      <c r="E11" s="1"/>
      <c r="F11" s="1"/>
      <c r="G11" s="1"/>
      <c r="H11" s="1"/>
      <c r="I11" s="1"/>
      <c r="J11" s="1"/>
      <c r="K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customFormat="false" ht="17.35" hidden="false" customHeight="false" outlineLevel="0" collapsed="false">
      <c r="A13" s="1"/>
      <c r="B13" s="1"/>
      <c r="C13" s="4" t="s">
        <v>2</v>
      </c>
      <c r="D13" s="1"/>
      <c r="E13" s="1"/>
      <c r="F13" s="1"/>
      <c r="G13" s="1"/>
      <c r="H13" s="1"/>
      <c r="I13" s="1"/>
      <c r="J13" s="1"/>
      <c r="K13" s="1"/>
    </row>
    <row r="14" customFormat="false" ht="31.5" hidden="false" customHeight="true" outlineLevel="0" collapsed="false">
      <c r="A14" s="1"/>
      <c r="B14" s="5" t="s">
        <v>3</v>
      </c>
      <c r="C14" s="6" t="s">
        <v>4</v>
      </c>
      <c r="D14" s="1"/>
      <c r="E14" s="1"/>
      <c r="F14" s="1"/>
      <c r="G14" s="1"/>
      <c r="H14" s="1"/>
      <c r="I14" s="1"/>
      <c r="J14" s="1"/>
      <c r="K14" s="1"/>
    </row>
    <row r="15" customFormat="false" ht="31.5" hidden="false" customHeight="true" outlineLevel="0" collapsed="false">
      <c r="A15" s="1"/>
      <c r="B15" s="5" t="s">
        <v>5</v>
      </c>
      <c r="C15" s="6" t="s">
        <v>6</v>
      </c>
      <c r="D15" s="1"/>
      <c r="E15" s="1"/>
      <c r="F15" s="1"/>
      <c r="G15" s="1"/>
      <c r="H15" s="1"/>
      <c r="I15" s="1"/>
      <c r="J15" s="1"/>
      <c r="K15" s="1"/>
    </row>
    <row r="16" customFormat="false" ht="31.5" hidden="false" customHeight="true" outlineLevel="0" collapsed="false">
      <c r="A16" s="1"/>
      <c r="B16" s="5" t="s">
        <v>7</v>
      </c>
      <c r="C16" s="6" t="s">
        <v>8</v>
      </c>
      <c r="D16" s="1"/>
      <c r="E16" s="1"/>
      <c r="F16" s="1"/>
      <c r="G16" s="1"/>
      <c r="H16" s="1"/>
      <c r="I16" s="1"/>
      <c r="J16" s="1"/>
      <c r="K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33.75" hidden="false" customHeight="true" outlineLevel="0" collapsed="false">
      <c r="A19" s="1"/>
      <c r="B19" s="1"/>
      <c r="C19" s="7" t="str">
        <f aca="false">HYPERLINK("#'Your Numbers'!A1","Start the calculator  →")</f>
        <v>Start the calculator  →</v>
      </c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1"/>
      <c r="C21" s="8" t="s">
        <v>9</v>
      </c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9" t="s">
        <v>10</v>
      </c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customFormat="fals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customFormat="fals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Format="fals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customFormat="fals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customFormat="fals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customFormat="fals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customFormat="fals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customFormat="fals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46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4.45" hidden="false" customHeight="false" outlineLevel="0" collapsed="false">
      <c r="A2" s="1"/>
      <c r="B2" s="10" t="s">
        <v>11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1" t="s">
        <v>12</v>
      </c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5.5" hidden="false" customHeight="true" outlineLevel="0" collapsed="false">
      <c r="A5" s="1"/>
      <c r="B5" s="12" t="s">
        <v>13</v>
      </c>
      <c r="C5" s="12"/>
      <c r="D5" s="12"/>
      <c r="E5" s="12"/>
      <c r="F5" s="1"/>
      <c r="G5" s="1"/>
      <c r="H5" s="1"/>
      <c r="I5" s="1"/>
      <c r="J5" s="1"/>
      <c r="K5" s="1"/>
    </row>
    <row r="6" customFormat="false" ht="30" hidden="false" customHeight="true" outlineLevel="0" collapsed="false">
      <c r="A6" s="1"/>
      <c r="B6" s="13" t="s">
        <v>14</v>
      </c>
      <c r="C6" s="14" t="s">
        <v>15</v>
      </c>
      <c r="D6" s="1"/>
      <c r="E6" s="15" t="s">
        <v>16</v>
      </c>
      <c r="F6" s="1"/>
      <c r="G6" s="1"/>
      <c r="H6" s="1"/>
      <c r="I6" s="1"/>
      <c r="J6" s="1"/>
      <c r="K6" s="1"/>
    </row>
    <row r="7" customFormat="false" ht="30" hidden="false" customHeight="true" outlineLevel="0" collapsed="false">
      <c r="A7" s="1"/>
      <c r="B7" s="13" t="s">
        <v>17</v>
      </c>
      <c r="C7" s="16"/>
      <c r="D7" s="1"/>
      <c r="E7" s="15" t="str">
        <f aca="false">"Typical for this role: £"&amp;TEXT(IFERROR(INDEX(Assumptions!$C$23:$C$29,MATCH(C6,Assumptions!$B$23:$B$29,0)),25000),"#,##0")&amp;" a year"</f>
        <v>Typical for this role: £28,000 a year</v>
      </c>
      <c r="F7" s="1"/>
      <c r="G7" s="1"/>
      <c r="H7" s="1"/>
      <c r="I7" s="1"/>
      <c r="J7" s="1"/>
      <c r="K7" s="1"/>
    </row>
    <row r="8" customFormat="false" ht="30" hidden="false" customHeight="true" outlineLevel="0" collapsed="false">
      <c r="A8" s="1"/>
      <c r="B8" s="13" t="s">
        <v>18</v>
      </c>
      <c r="C8" s="17" t="n">
        <v>37.5</v>
      </c>
      <c r="D8" s="1"/>
      <c r="E8" s="15" t="s">
        <v>19</v>
      </c>
      <c r="F8" s="1"/>
      <c r="G8" s="1"/>
      <c r="H8" s="1"/>
      <c r="I8" s="1"/>
      <c r="J8" s="1"/>
      <c r="K8" s="1"/>
    </row>
    <row r="9" customFormat="false" ht="30" hidden="false" customHeight="true" outlineLevel="0" collapsed="false">
      <c r="A9" s="1"/>
      <c r="B9" s="13" t="s">
        <v>20</v>
      </c>
      <c r="C9" s="17" t="n">
        <v>15</v>
      </c>
      <c r="D9" s="1"/>
      <c r="E9" s="15" t="s">
        <v>21</v>
      </c>
      <c r="F9" s="1"/>
      <c r="G9" s="1"/>
      <c r="H9" s="1"/>
      <c r="I9" s="1"/>
      <c r="J9" s="1"/>
      <c r="K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customFormat="false" ht="25.5" hidden="false" customHeight="true" outlineLevel="0" collapsed="false">
      <c r="A11" s="1"/>
      <c r="B11" s="12" t="s">
        <v>22</v>
      </c>
      <c r="C11" s="12"/>
      <c r="D11" s="12"/>
      <c r="E11" s="12"/>
      <c r="F11" s="1"/>
      <c r="G11" s="1"/>
      <c r="H11" s="1"/>
      <c r="I11" s="1"/>
      <c r="J11" s="1"/>
      <c r="K11" s="1"/>
    </row>
    <row r="12" customFormat="false" ht="30" hidden="false" customHeight="true" outlineLevel="0" collapsed="false">
      <c r="A12" s="1"/>
      <c r="B12" s="13" t="s">
        <v>23</v>
      </c>
      <c r="C12" s="14" t="s">
        <v>24</v>
      </c>
      <c r="D12" s="1"/>
      <c r="E12" s="15" t="s">
        <v>25</v>
      </c>
      <c r="F12" s="1"/>
      <c r="G12" s="1"/>
      <c r="H12" s="1"/>
      <c r="I12" s="1"/>
      <c r="J12" s="1"/>
      <c r="K12" s="1"/>
    </row>
    <row r="13" customFormat="false" ht="30" hidden="false" customHeight="true" outlineLevel="0" collapsed="false">
      <c r="A13" s="1"/>
      <c r="B13" s="13" t="s">
        <v>26</v>
      </c>
      <c r="C13" s="18" t="n">
        <v>12</v>
      </c>
      <c r="D13" s="1"/>
      <c r="E13" s="1"/>
      <c r="F13" s="1"/>
      <c r="G13" s="1"/>
      <c r="H13" s="1"/>
      <c r="I13" s="1"/>
      <c r="J13" s="1"/>
      <c r="K13" s="1"/>
    </row>
    <row r="14" customFormat="false" ht="30" hidden="false" customHeight="true" outlineLevel="0" collapsed="false">
      <c r="A14" s="1"/>
      <c r="B14" s="13" t="s">
        <v>27</v>
      </c>
      <c r="C14" s="18" t="n">
        <v>20</v>
      </c>
      <c r="D14" s="1"/>
      <c r="E14" s="1"/>
      <c r="F14" s="1"/>
      <c r="G14" s="1"/>
      <c r="H14" s="1"/>
      <c r="I14" s="1"/>
      <c r="J14" s="1"/>
      <c r="K14" s="1"/>
    </row>
    <row r="15" customFormat="false" ht="30" hidden="false" customHeight="true" outlineLevel="0" collapsed="false">
      <c r="A15" s="1"/>
      <c r="B15" s="13" t="s">
        <v>28</v>
      </c>
      <c r="C15" s="16" t="n">
        <v>1200</v>
      </c>
      <c r="D15" s="1"/>
      <c r="E15" s="1"/>
      <c r="F15" s="1"/>
      <c r="G15" s="1"/>
      <c r="H15" s="1"/>
      <c r="I15" s="1"/>
      <c r="J15" s="1"/>
      <c r="K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customFormat="false" ht="25.5" hidden="false" customHeight="true" outlineLevel="0" collapsed="false">
      <c r="A17" s="1"/>
      <c r="B17" s="12" t="s">
        <v>29</v>
      </c>
      <c r="C17" s="12"/>
      <c r="D17" s="12"/>
      <c r="E17" s="12"/>
      <c r="F17" s="1"/>
      <c r="G17" s="1"/>
      <c r="H17" s="1"/>
      <c r="I17" s="1"/>
      <c r="J17" s="1"/>
      <c r="K17" s="1"/>
    </row>
    <row r="18" customFormat="false" ht="30" hidden="false" customHeight="true" outlineLevel="0" collapsed="false">
      <c r="A18" s="1"/>
      <c r="B18" s="13" t="s">
        <v>30</v>
      </c>
      <c r="C18" s="19" t="n">
        <v>0.03</v>
      </c>
      <c r="D18" s="1"/>
      <c r="E18" s="15" t="s">
        <v>31</v>
      </c>
      <c r="F18" s="1"/>
      <c r="G18" s="1"/>
      <c r="H18" s="1"/>
      <c r="I18" s="1"/>
      <c r="J18" s="1"/>
      <c r="K18" s="1"/>
    </row>
    <row r="19" customFormat="false" ht="30" hidden="false" customHeight="true" outlineLevel="0" collapsed="false">
      <c r="A19" s="1"/>
      <c r="B19" s="13" t="s">
        <v>32</v>
      </c>
      <c r="C19" s="14" t="s">
        <v>33</v>
      </c>
      <c r="D19" s="1"/>
      <c r="E19" s="15" t="s">
        <v>34</v>
      </c>
      <c r="F19" s="1"/>
      <c r="G19" s="1"/>
      <c r="H19" s="1"/>
      <c r="I19" s="1"/>
      <c r="J19" s="1"/>
      <c r="K19" s="1"/>
    </row>
    <row r="20" customFormat="false" ht="30" hidden="false" customHeight="true" outlineLevel="0" collapsed="false">
      <c r="A20" s="1"/>
      <c r="B20" s="13" t="s">
        <v>35</v>
      </c>
      <c r="C20" s="16" t="n">
        <v>40</v>
      </c>
      <c r="D20" s="1"/>
      <c r="E20" s="15" t="s">
        <v>36</v>
      </c>
      <c r="F20" s="1"/>
      <c r="G20" s="1"/>
      <c r="H20" s="1"/>
      <c r="I20" s="1"/>
      <c r="J20" s="1"/>
      <c r="K20" s="1"/>
    </row>
    <row r="21" customFormat="false" ht="30" hidden="false" customHeight="true" outlineLevel="0" collapsed="false">
      <c r="A21" s="1"/>
      <c r="B21" s="13" t="s">
        <v>37</v>
      </c>
      <c r="C21" s="16" t="n">
        <v>400</v>
      </c>
      <c r="D21" s="1"/>
      <c r="E21" s="1"/>
      <c r="F21" s="1"/>
      <c r="G21" s="1"/>
      <c r="H21" s="1"/>
      <c r="I21" s="1"/>
      <c r="J21" s="1"/>
      <c r="K21" s="1"/>
    </row>
    <row r="22" customFormat="false" ht="30" hidden="false" customHeight="true" outlineLevel="0" collapsed="false">
      <c r="A22" s="1"/>
      <c r="B22" s="13" t="s">
        <v>38</v>
      </c>
      <c r="C22" s="16" t="n">
        <v>350</v>
      </c>
      <c r="D22" s="1"/>
      <c r="E22" s="15" t="s">
        <v>39</v>
      </c>
      <c r="F22" s="1"/>
      <c r="G22" s="1"/>
      <c r="H22" s="1"/>
      <c r="I22" s="1"/>
      <c r="J22" s="1"/>
      <c r="K22" s="1"/>
    </row>
    <row r="23" customFormat="false" ht="30" hidden="false" customHeight="true" outlineLevel="0" collapsed="false">
      <c r="A23" s="1"/>
      <c r="B23" s="13" t="s">
        <v>40</v>
      </c>
      <c r="C23" s="18" t="n">
        <v>4</v>
      </c>
      <c r="D23" s="1"/>
      <c r="E23" s="15" t="s">
        <v>41</v>
      </c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25.5" hidden="false" customHeight="true" outlineLevel="0" collapsed="false">
      <c r="A25" s="1"/>
      <c r="B25" s="12" t="s">
        <v>42</v>
      </c>
      <c r="C25" s="12"/>
      <c r="D25" s="12"/>
      <c r="E25" s="12"/>
      <c r="F25" s="1"/>
      <c r="G25" s="1"/>
      <c r="H25" s="1"/>
      <c r="I25" s="1"/>
      <c r="J25" s="1"/>
      <c r="K25" s="1"/>
    </row>
    <row r="26" customFormat="false" ht="30" hidden="false" customHeight="true" outlineLevel="0" collapsed="false">
      <c r="A26" s="1"/>
      <c r="B26" s="13" t="s">
        <v>43</v>
      </c>
      <c r="C26" s="16" t="n">
        <v>50</v>
      </c>
      <c r="D26" s="1"/>
      <c r="E26" s="15" t="s">
        <v>44</v>
      </c>
      <c r="F26" s="1"/>
      <c r="G26" s="1"/>
      <c r="H26" s="1"/>
      <c r="I26" s="1"/>
      <c r="J26" s="1"/>
      <c r="K26" s="1"/>
    </row>
    <row r="27" customFormat="false" ht="30" hidden="false" customHeight="true" outlineLevel="0" collapsed="false">
      <c r="A27" s="1"/>
      <c r="B27" s="13" t="s">
        <v>45</v>
      </c>
      <c r="C27" s="16" t="n">
        <v>35</v>
      </c>
      <c r="D27" s="1"/>
      <c r="E27" s="15" t="s">
        <v>46</v>
      </c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30" hidden="false" customHeight="true" outlineLevel="0" collapsed="false">
      <c r="A29" s="1"/>
      <c r="B29" s="20" t="str">
        <f aca="false">IF('Your Results'!$C$14/(C8*52)&lt;Assumptions!$C$17,"Heads up: this salary works out at £"&amp;TEXT('Your Results'!$C$14/(C8*52),"0.00")&amp;" an hour, which is below the National Living Wage of £"&amp;TEXT(Assumptions!$C$17,"0.00")&amp;".","")</f>
        <v/>
      </c>
      <c r="C29" s="20"/>
      <c r="D29" s="20"/>
      <c r="E29" s="20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33.75" hidden="false" customHeight="true" outlineLevel="0" collapsed="false">
      <c r="A31" s="1"/>
      <c r="B31" s="7" t="str">
        <f aca="false">HYPERLINK("#'Your Results'!A1","See my results  →")</f>
        <v>See my results  →</v>
      </c>
      <c r="C31" s="21" t="str">
        <f aca="false">HYPERLINK("#'Start'!A1","←  Back")</f>
        <v>←  Back</v>
      </c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customFormat="fals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customFormat="fals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Format="fals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customFormat="fals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customFormat="fals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customFormat="fals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customFormat="fals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customFormat="fals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</sheetData>
  <sheetProtection sheet="true"/>
  <mergeCells count="5">
    <mergeCell ref="B5:E5"/>
    <mergeCell ref="B11:E11"/>
    <mergeCell ref="B17:E17"/>
    <mergeCell ref="B25:E25"/>
    <mergeCell ref="B29:E29"/>
  </mergeCells>
  <dataValidations count="11">
    <dataValidation allowBlank="false" errorStyle="stop" operator="between" showDropDown="false" showErrorMessage="false" showInputMessage="false" sqref="C6" type="list">
      <formula1>Assumptions!$B$23:$B$29</formula1>
      <formula2>0</formula2>
    </dataValidation>
    <dataValidation allowBlank="false" errorStyle="stop" operator="between" showDropDown="false" showErrorMessage="false" showInputMessage="false" sqref="C12" type="list">
      <formula1>Assumptions!$B$33:$B$35</formula1>
      <formula2>0</formula2>
    </dataValidation>
    <dataValidation allowBlank="false" errorStyle="stop" operator="between" showDropDown="false" showErrorMessage="false" showInputMessage="false" sqref="C19" type="list">
      <formula1>Assumptions!$B$38:$B$39</formula1>
      <formula2>0</formula2>
    </dataValidation>
    <dataValidation allowBlank="true" error="Please enter a number." errorStyle="stop" errorTitle="Numbers only" operator="between" showDropDown="false" showErrorMessage="false" showInputMessage="false" sqref="C7" type="decimal">
      <formula1>0</formula1>
      <formula2>500000</formula2>
    </dataValidation>
    <dataValidation allowBlank="true" error="Please enter a number." errorStyle="stop" errorTitle="Numbers only" operator="between" showDropDown="false" showErrorMessage="false" showInputMessage="false" sqref="C8" type="decimal">
      <formula1>1</formula1>
      <formula2>60</formula2>
    </dataValidation>
    <dataValidation allowBlank="true" error="Please enter a number." errorStyle="stop" errorTitle="Numbers only" operator="between" showDropDown="false" showErrorMessage="false" showInputMessage="false" sqref="C9" type="decimal">
      <formula1>0</formula1>
      <formula2>80</formula2>
    </dataValidation>
    <dataValidation allowBlank="true" error="Please enter a number." errorStyle="stop" errorTitle="Numbers only" operator="between" showDropDown="false" showErrorMessage="false" showInputMessage="false" sqref="C13:C14" type="decimal">
      <formula1>0</formula1>
      <formula2>500</formula2>
    </dataValidation>
    <dataValidation allowBlank="true" error="Please enter a number." errorStyle="stop" errorTitle="Numbers only" operator="between" showDropDown="false" showErrorMessage="false" showInputMessage="false" sqref="C15 C21:C22" type="decimal">
      <formula1>0</formula1>
      <formula2>100000</formula2>
    </dataValidation>
    <dataValidation allowBlank="true" error="Please enter a number." errorStyle="stop" errorTitle="Numbers only" operator="between" showDropDown="false" showErrorMessage="false" showInputMessage="false" sqref="C18" type="decimal">
      <formula1>0</formula1>
      <formula2>1</formula2>
    </dataValidation>
    <dataValidation allowBlank="true" error="Please enter a number." errorStyle="stop" errorTitle="Numbers only" operator="between" showDropDown="false" showErrorMessage="false" showInputMessage="false" sqref="C20 C26:C27" type="decimal">
      <formula1>0</formula1>
      <formula2>10000</formula2>
    </dataValidation>
    <dataValidation allowBlank="true" error="Please enter a number." errorStyle="stop" errorTitle="Numbers only" operator="between" showDropDown="false" showErrorMessage="false" showInputMessage="false" sqref="C23" type="decimal">
      <formula1>0</formula1>
      <formula2>200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4" min="3" style="0" width="17"/>
    <col collapsed="false" customWidth="true" hidden="false" outlineLevel="0" max="5" min="5" style="0" width="3"/>
    <col collapsed="false" customWidth="true" hidden="false" outlineLevel="0" max="9" min="6" style="0" width="13"/>
    <col collapsed="false" customWidth="true" hidden="false" outlineLevel="0" max="10" min="10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3.75" hidden="false" customHeight="true" outlineLevel="0" collapsed="false">
      <c r="A2" s="1"/>
      <c r="B2" s="22" t="str">
        <f aca="false">IF('Your Numbers'!$C$6="Other","The real cost of hiring someone new","The real cost of hiring: "&amp;'Your Numbers'!$C$6)</f>
        <v>The real cost of hiring: Bookkeeper</v>
      </c>
      <c r="C2" s="22"/>
      <c r="D2" s="22"/>
      <c r="E2" s="22"/>
      <c r="F2" s="22"/>
      <c r="G2" s="22"/>
      <c r="H2" s="22"/>
      <c r="I2" s="22"/>
      <c r="J2" s="1"/>
      <c r="K2" s="1"/>
    </row>
    <row r="3" customFormat="false" ht="15" hidden="false" customHeight="false" outlineLevel="0" collapsed="false">
      <c r="A3" s="1"/>
      <c r="B3" s="23" t="s">
        <v>47</v>
      </c>
      <c r="C3" s="23"/>
      <c r="D3" s="23"/>
      <c r="E3" s="23"/>
      <c r="F3" s="23"/>
      <c r="G3" s="23"/>
      <c r="H3" s="23"/>
      <c r="I3" s="23"/>
      <c r="J3" s="1"/>
      <c r="K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30" hidden="false" customHeight="true" outlineLevel="0" collapsed="false">
      <c r="A5" s="1"/>
      <c r="B5" s="24" t="s">
        <v>48</v>
      </c>
      <c r="C5" s="24" t="s">
        <v>49</v>
      </c>
      <c r="D5" s="24" t="s">
        <v>50</v>
      </c>
      <c r="E5" s="1"/>
      <c r="F5" s="1"/>
      <c r="G5" s="1"/>
      <c r="H5" s="1"/>
      <c r="I5" s="1"/>
      <c r="J5" s="1"/>
      <c r="K5" s="1"/>
    </row>
    <row r="6" customFormat="false" ht="43.5" hidden="false" customHeight="true" outlineLevel="0" collapsed="false">
      <c r="A6" s="1"/>
      <c r="B6" s="25" t="n">
        <f aca="false">C31</f>
        <v>38932.8</v>
      </c>
      <c r="C6" s="25" t="n">
        <f aca="false">D31</f>
        <v>35732.8</v>
      </c>
      <c r="D6" s="25" t="n">
        <f aca="false">D43</f>
        <v>45.8112820512821</v>
      </c>
      <c r="E6" s="1"/>
      <c r="F6" s="1"/>
      <c r="G6" s="1"/>
      <c r="H6" s="1"/>
      <c r="I6" s="1"/>
      <c r="J6" s="1"/>
      <c r="K6" s="1"/>
    </row>
    <row r="7" customFormat="false" ht="29.85" hidden="false" customHeight="false" outlineLevel="0" collapsed="false">
      <c r="A7" s="1"/>
      <c r="B7" s="26" t="str">
        <f aca="false">"That's "&amp;TEXT(C32,"0%")&amp;" more than the salary"</f>
        <v>That's 39% more than the salary</v>
      </c>
      <c r="C7" s="27" t="s">
        <v>51</v>
      </c>
      <c r="D7" s="26" t="str">
        <f aca="false">"vs £"&amp;TEXT('Your Numbers'!$C$27,"0")&amp;" an hour outsourced"</f>
        <v>vs £35 an hour outsourced</v>
      </c>
      <c r="E7" s="1"/>
      <c r="F7" s="1"/>
      <c r="G7" s="1"/>
      <c r="H7" s="1"/>
      <c r="I7" s="1"/>
      <c r="J7" s="1"/>
      <c r="K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customFormat="false" ht="30" hidden="false" customHeight="true" outlineLevel="0" collapsed="false">
      <c r="A9" s="1"/>
      <c r="B9" s="28" t="str">
        <f aca="false">IF(D46&gt;0,"Outsourcing the "&amp;TEXT('Your Numbers'!$C$9,"0.#")&amp;" hours a week you need could save you about £"&amp;TEXT(C46,"#,##0")&amp;" in year one and £"&amp;TEXT(D46,"#,##0")&amp;" every year after. You only pay for the work that gets done, and holidays and sick days are covered.","At "&amp;TEXT('Your Numbers'!$C$9,"0.#")&amp;" hours a week, hiring could work out cheaper. That's great news for your growth. We can still help: we run payroll and pensions, write contracts and policies, and cover holidays and sickness for your new team member.")</f>
        <v>Outsourcing the 15 hours a week you need could save you about £11,633 in year one and £8,433 every year after. You only pay for the work that gets done, and holidays and sick days are covered.</v>
      </c>
      <c r="C9" s="28"/>
      <c r="D9" s="28"/>
      <c r="E9" s="28"/>
      <c r="F9" s="28"/>
      <c r="G9" s="28"/>
      <c r="H9" s="28"/>
      <c r="I9" s="28"/>
      <c r="J9" s="1"/>
      <c r="K9" s="1"/>
    </row>
    <row r="10" customFormat="false" ht="30" hidden="false" customHeight="true" outlineLevel="0" collapsed="false">
      <c r="A10" s="1"/>
      <c r="B10" s="28"/>
      <c r="C10" s="28"/>
      <c r="D10" s="28"/>
      <c r="E10" s="28"/>
      <c r="F10" s="28"/>
      <c r="G10" s="28"/>
      <c r="H10" s="28"/>
      <c r="I10" s="28"/>
      <c r="J10" s="1"/>
      <c r="K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customFormat="false" ht="24" hidden="false" customHeight="true" outlineLevel="0" collapsed="false">
      <c r="A12" s="1"/>
      <c r="B12" s="4" t="s">
        <v>52</v>
      </c>
      <c r="C12" s="1"/>
      <c r="D12" s="1"/>
      <c r="E12" s="1"/>
      <c r="F12" s="4" t="s">
        <v>53</v>
      </c>
      <c r="G12" s="1"/>
      <c r="H12" s="1"/>
      <c r="I12" s="1"/>
      <c r="J12" s="1"/>
      <c r="K12" s="1"/>
    </row>
    <row r="13" customFormat="false" ht="15" hidden="false" customHeight="false" outlineLevel="0" collapsed="false">
      <c r="A13" s="1"/>
      <c r="B13" s="29" t="s">
        <v>54</v>
      </c>
      <c r="C13" s="30" t="s">
        <v>55</v>
      </c>
      <c r="D13" s="30" t="s">
        <v>49</v>
      </c>
      <c r="E13" s="1"/>
      <c r="F13" s="1"/>
      <c r="G13" s="31" t="s">
        <v>56</v>
      </c>
      <c r="H13" s="31" t="s">
        <v>57</v>
      </c>
      <c r="I13" s="1"/>
      <c r="J13" s="1"/>
      <c r="K13" s="1"/>
    </row>
    <row r="14" customFormat="false" ht="19.5" hidden="false" customHeight="true" outlineLevel="0" collapsed="false">
      <c r="A14" s="1"/>
      <c r="B14" s="32" t="s">
        <v>58</v>
      </c>
      <c r="C14" s="33" t="n">
        <f aca="false">IF(N('Your Numbers'!$C$7)&gt;0,'Your Numbers'!$C$7,IFERROR(INDEX(Assumptions!$C$23:$C$29,MATCH('Your Numbers'!$C$6,Assumptions!$B$23:$B$29,0)),25000))</f>
        <v>28000</v>
      </c>
      <c r="D14" s="33" t="n">
        <f aca="false">C14</f>
        <v>28000</v>
      </c>
      <c r="E14" s="1"/>
      <c r="F14" s="31" t="s">
        <v>55</v>
      </c>
      <c r="G14" s="34" t="n">
        <f aca="false">C31</f>
        <v>38932.8</v>
      </c>
      <c r="H14" s="34" t="n">
        <f aca="false">C44</f>
        <v>27300</v>
      </c>
      <c r="I14" s="1"/>
      <c r="J14" s="1"/>
      <c r="K14" s="1"/>
    </row>
    <row r="15" customFormat="false" ht="19.5" hidden="false" customHeight="true" outlineLevel="0" collapsed="false">
      <c r="A15" s="1"/>
      <c r="B15" s="32" t="s">
        <v>59</v>
      </c>
      <c r="C15" s="33" t="n">
        <f aca="false">MAX(0,MAX(0,C14-Assumptions!$C$7)*Assumptions!$C$6-IF('Your Numbers'!$C$19="Yes",Assumptions!$C$8,0))</f>
        <v>3450</v>
      </c>
      <c r="D15" s="33" t="n">
        <f aca="false">C15</f>
        <v>3450</v>
      </c>
      <c r="E15" s="1"/>
      <c r="F15" s="31" t="s">
        <v>49</v>
      </c>
      <c r="G15" s="34" t="n">
        <f aca="false">D31</f>
        <v>35732.8</v>
      </c>
      <c r="H15" s="34" t="n">
        <f aca="false">D44</f>
        <v>27300</v>
      </c>
      <c r="I15" s="1"/>
      <c r="J15" s="1"/>
      <c r="K15" s="1"/>
    </row>
    <row r="16" customFormat="false" ht="19.5" hidden="false" customHeight="true" outlineLevel="0" collapsed="false">
      <c r="A16" s="1"/>
      <c r="B16" s="32" t="s">
        <v>60</v>
      </c>
      <c r="C16" s="33" t="n">
        <f aca="false">IF(C14&gt;=Assumptions!$C$11,MAX(0,MIN(C14,Assumptions!$C$10)-Assumptions!$C$9)*'Your Numbers'!$C$18,0)</f>
        <v>652.8</v>
      </c>
      <c r="D16" s="33" t="n">
        <f aca="false">C16</f>
        <v>652.8</v>
      </c>
      <c r="E16" s="1"/>
      <c r="F16" s="1"/>
      <c r="G16" s="1"/>
      <c r="H16" s="1"/>
      <c r="I16" s="1"/>
      <c r="J16" s="1"/>
      <c r="K16" s="1"/>
    </row>
    <row r="17" customFormat="false" ht="19.5" hidden="false" customHeight="true" outlineLevel="0" collapsed="false">
      <c r="A17" s="1"/>
      <c r="B17" s="32" t="s">
        <v>61</v>
      </c>
      <c r="C17" s="33" t="n">
        <f aca="false">IF('Your Numbers'!$C$12="Recruitment agency",C14*Assumptions!$C$14,IF('Your Numbers'!$C$12="Job boards and adverts",Assumptions!$C$15,0))</f>
        <v>400</v>
      </c>
      <c r="D17" s="33" t="n">
        <v>0</v>
      </c>
      <c r="E17" s="1"/>
      <c r="F17" s="1"/>
      <c r="G17" s="1"/>
      <c r="H17" s="1"/>
      <c r="I17" s="1"/>
      <c r="J17" s="1"/>
      <c r="K17" s="1"/>
    </row>
    <row r="18" customFormat="false" ht="19.5" hidden="false" customHeight="true" outlineLevel="0" collapsed="false">
      <c r="A18" s="1"/>
      <c r="B18" s="32" t="s">
        <v>62</v>
      </c>
      <c r="C18" s="33" t="n">
        <f aca="false">'Your Numbers'!$C$13*'Your Numbers'!$C$26</f>
        <v>600</v>
      </c>
      <c r="D18" s="33" t="n">
        <v>0</v>
      </c>
      <c r="E18" s="1"/>
      <c r="F18" s="1"/>
      <c r="G18" s="1"/>
      <c r="H18" s="1"/>
      <c r="I18" s="1"/>
      <c r="J18" s="1"/>
      <c r="K18" s="1"/>
    </row>
    <row r="19" customFormat="false" ht="19.5" hidden="false" customHeight="true" outlineLevel="0" collapsed="false">
      <c r="A19" s="1"/>
      <c r="B19" s="32" t="s">
        <v>63</v>
      </c>
      <c r="C19" s="33" t="n">
        <f aca="false">'Your Numbers'!$C$14*'Your Numbers'!$C$26</f>
        <v>1000</v>
      </c>
      <c r="D19" s="33" t="n">
        <v>0</v>
      </c>
      <c r="E19" s="1"/>
      <c r="F19" s="1"/>
      <c r="G19" s="1"/>
      <c r="H19" s="1"/>
      <c r="I19" s="1"/>
      <c r="J19" s="1"/>
      <c r="K19" s="1"/>
    </row>
    <row r="20" customFormat="false" ht="19.5" hidden="false" customHeight="true" outlineLevel="0" collapsed="false">
      <c r="A20" s="1"/>
      <c r="B20" s="32" t="s">
        <v>64</v>
      </c>
      <c r="C20" s="33" t="n">
        <f aca="false">'Your Numbers'!$C$15</f>
        <v>1200</v>
      </c>
      <c r="D20" s="33" t="n">
        <v>0</v>
      </c>
      <c r="E20" s="1"/>
      <c r="F20" s="1"/>
      <c r="G20" s="1"/>
      <c r="H20" s="1"/>
      <c r="I20" s="1"/>
      <c r="J20" s="1"/>
      <c r="K20" s="1"/>
    </row>
    <row r="21" customFormat="false" ht="19.5" hidden="false" customHeight="true" outlineLevel="0" collapsed="false">
      <c r="A21" s="1"/>
      <c r="B21" s="32" t="s">
        <v>65</v>
      </c>
      <c r="C21" s="33" t="n">
        <f aca="false">'Your Numbers'!$C$20*12</f>
        <v>480</v>
      </c>
      <c r="D21" s="33" t="n">
        <f aca="false">C21</f>
        <v>480</v>
      </c>
      <c r="E21" s="1"/>
      <c r="F21" s="1"/>
      <c r="G21" s="1"/>
      <c r="H21" s="1"/>
      <c r="I21" s="1"/>
      <c r="J21" s="1"/>
      <c r="K21" s="1"/>
    </row>
    <row r="22" customFormat="false" ht="19.5" hidden="false" customHeight="true" outlineLevel="0" collapsed="false">
      <c r="A22" s="1"/>
      <c r="B22" s="32" t="s">
        <v>66</v>
      </c>
      <c r="C22" s="33" t="n">
        <f aca="false">'Your Numbers'!$C$21</f>
        <v>400</v>
      </c>
      <c r="D22" s="33" t="n">
        <f aca="false">C22</f>
        <v>400</v>
      </c>
      <c r="E22" s="1"/>
      <c r="F22" s="1"/>
      <c r="G22" s="1"/>
      <c r="H22" s="1"/>
      <c r="I22" s="1"/>
      <c r="J22" s="1"/>
      <c r="K22" s="1"/>
    </row>
    <row r="23" customFormat="false" ht="19.5" hidden="false" customHeight="true" outlineLevel="0" collapsed="false">
      <c r="A23" s="1"/>
      <c r="B23" s="32" t="s">
        <v>67</v>
      </c>
      <c r="C23" s="33" t="n">
        <f aca="false">'Your Numbers'!$C$22</f>
        <v>350</v>
      </c>
      <c r="D23" s="33" t="n">
        <f aca="false">C23</f>
        <v>350</v>
      </c>
      <c r="E23" s="1"/>
      <c r="F23" s="1"/>
      <c r="G23" s="1"/>
      <c r="H23" s="1"/>
      <c r="I23" s="1"/>
      <c r="J23" s="1"/>
      <c r="K23" s="1"/>
    </row>
    <row r="24" customFormat="false" ht="19.5" hidden="false" customHeight="true" outlineLevel="0" collapsed="false">
      <c r="A24" s="1"/>
      <c r="B24" s="32" t="s">
        <v>68</v>
      </c>
      <c r="C24" s="33" t="n">
        <f aca="false">'Your Numbers'!$C$23*12*'Your Numbers'!$C$26</f>
        <v>2400</v>
      </c>
      <c r="D24" s="33" t="n">
        <f aca="false">C24</f>
        <v>2400</v>
      </c>
      <c r="E24" s="1"/>
      <c r="F24" s="1"/>
      <c r="G24" s="1"/>
      <c r="H24" s="1"/>
      <c r="I24" s="1"/>
      <c r="J24" s="1"/>
      <c r="K24" s="1"/>
    </row>
    <row r="25" customFormat="false" ht="15" hidden="tru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tru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tru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tru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tru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tru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24" hidden="false" customHeight="true" outlineLevel="0" collapsed="false">
      <c r="A31" s="1"/>
      <c r="B31" s="35" t="s">
        <v>69</v>
      </c>
      <c r="C31" s="36" t="n">
        <f aca="false">SUM(C14:C24)</f>
        <v>38932.8</v>
      </c>
      <c r="D31" s="36" t="n">
        <f aca="false">SUM(D14:D24)</f>
        <v>35732.8</v>
      </c>
      <c r="E31" s="1"/>
      <c r="F31" s="1"/>
      <c r="G31" s="1"/>
      <c r="H31" s="1"/>
      <c r="I31" s="1"/>
      <c r="J31" s="1"/>
      <c r="K31" s="1"/>
    </row>
    <row r="32" customFormat="false" ht="24" hidden="false" customHeight="true" outlineLevel="0" collapsed="false">
      <c r="A32" s="1"/>
      <c r="B32" s="37" t="s">
        <v>70</v>
      </c>
      <c r="C32" s="38" t="n">
        <f aca="false">IF(C14&gt;0,C31/C14-1,0)</f>
        <v>0.390457142857143</v>
      </c>
      <c r="D32" s="38" t="n">
        <f aca="false">IF(D14&gt;0,D31/D14-1,0)</f>
        <v>0.276171428571429</v>
      </c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24" hidden="false" customHeight="true" outlineLevel="0" collapsed="false">
      <c r="A34" s="1"/>
      <c r="B34" s="4" t="s">
        <v>71</v>
      </c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9.5" hidden="false" customHeight="true" outlineLevel="0" collapsed="false">
      <c r="A35" s="1"/>
      <c r="B35" s="32" t="s">
        <v>72</v>
      </c>
      <c r="C35" s="39" t="n">
        <f aca="false">'Your Numbers'!$C$8*52</f>
        <v>1950</v>
      </c>
      <c r="D35" s="1"/>
      <c r="E35" s="1"/>
      <c r="F35" s="1"/>
      <c r="G35" s="1"/>
      <c r="H35" s="1"/>
      <c r="I35" s="1"/>
      <c r="J35" s="1"/>
      <c r="K35" s="1"/>
    </row>
    <row r="36" customFormat="false" ht="19.5" hidden="false" customHeight="true" outlineLevel="0" collapsed="false">
      <c r="A36" s="1"/>
      <c r="B36" s="32" t="s">
        <v>73</v>
      </c>
      <c r="C36" s="39" t="n">
        <f aca="false">-Assumptions!$C$12*'Your Numbers'!$C$8</f>
        <v>-210</v>
      </c>
      <c r="D36" s="1"/>
      <c r="E36" s="1"/>
      <c r="F36" s="1"/>
      <c r="G36" s="1"/>
      <c r="H36" s="1"/>
      <c r="I36" s="1"/>
      <c r="J36" s="1"/>
      <c r="K36" s="1"/>
    </row>
    <row r="37" customFormat="false" ht="19.5" hidden="false" customHeight="true" outlineLevel="0" collapsed="false">
      <c r="A37" s="1"/>
      <c r="B37" s="32" t="s">
        <v>74</v>
      </c>
      <c r="C37" s="39" t="n">
        <f aca="false">-Assumptions!$C$13*'Your Numbers'!$C$8/5</f>
        <v>-70.5</v>
      </c>
      <c r="D37" s="1"/>
      <c r="E37" s="1"/>
      <c r="F37" s="1"/>
      <c r="G37" s="1"/>
      <c r="H37" s="1"/>
      <c r="I37" s="1"/>
      <c r="J37" s="1"/>
      <c r="K37" s="1"/>
    </row>
    <row r="38" customFormat="false" ht="19.5" hidden="false" customHeight="true" outlineLevel="0" collapsed="false">
      <c r="A38" s="1"/>
      <c r="B38" s="40" t="s">
        <v>75</v>
      </c>
      <c r="C38" s="41" t="n">
        <f aca="false">SUM(C35:C37)</f>
        <v>1669.5</v>
      </c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customFormat="false" ht="24" hidden="false" customHeight="true" outlineLevel="0" collapsed="false">
      <c r="A40" s="1"/>
      <c r="B40" s="4" t="s">
        <v>76</v>
      </c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30"/>
      <c r="C41" s="30" t="s">
        <v>55</v>
      </c>
      <c r="D41" s="30" t="s">
        <v>49</v>
      </c>
      <c r="E41" s="1"/>
      <c r="F41" s="1"/>
      <c r="G41" s="1"/>
      <c r="H41" s="1"/>
      <c r="I41" s="1"/>
      <c r="J41" s="1"/>
      <c r="K41" s="1"/>
    </row>
    <row r="42" customFormat="false" ht="21.75" hidden="false" customHeight="true" outlineLevel="0" collapsed="false">
      <c r="A42" s="1"/>
      <c r="B42" s="32" t="s">
        <v>77</v>
      </c>
      <c r="C42" s="42" t="n">
        <f aca="false">'Your Numbers'!$C$9*Assumptions!$C$16</f>
        <v>780</v>
      </c>
      <c r="D42" s="42" t="n">
        <f aca="false">'Your Numbers'!$C$9*Assumptions!$C$16</f>
        <v>780</v>
      </c>
      <c r="E42" s="1"/>
      <c r="F42" s="1"/>
      <c r="G42" s="1"/>
      <c r="H42" s="1"/>
      <c r="I42" s="1"/>
      <c r="J42" s="1"/>
      <c r="K42" s="1"/>
    </row>
    <row r="43" customFormat="false" ht="21.75" hidden="false" customHeight="true" outlineLevel="0" collapsed="false">
      <c r="A43" s="1"/>
      <c r="B43" s="40" t="s">
        <v>78</v>
      </c>
      <c r="C43" s="43" t="n">
        <f aca="false">IF(C42&gt;0,C31/C42,0)</f>
        <v>49.9138461538462</v>
      </c>
      <c r="D43" s="43" t="n">
        <f aca="false">IF(D42&gt;0,D31/D42,0)</f>
        <v>45.8112820512821</v>
      </c>
      <c r="E43" s="1"/>
      <c r="F43" s="1"/>
      <c r="G43" s="1"/>
      <c r="H43" s="1"/>
      <c r="I43" s="1"/>
      <c r="J43" s="1"/>
      <c r="K43" s="1"/>
    </row>
    <row r="44" customFormat="false" ht="21.75" hidden="false" customHeight="true" outlineLevel="0" collapsed="false">
      <c r="A44" s="1"/>
      <c r="B44" s="32" t="s">
        <v>79</v>
      </c>
      <c r="C44" s="33" t="n">
        <f aca="false">C42*'Your Numbers'!$C$27</f>
        <v>27300</v>
      </c>
      <c r="D44" s="33" t="n">
        <f aca="false">D42*'Your Numbers'!$C$27</f>
        <v>27300</v>
      </c>
      <c r="E44" s="1"/>
      <c r="F44" s="1"/>
      <c r="G44" s="1"/>
      <c r="H44" s="1"/>
      <c r="I44" s="1"/>
      <c r="J44" s="1"/>
      <c r="K44" s="1"/>
    </row>
    <row r="45" customFormat="false" ht="21.75" hidden="false" customHeight="true" outlineLevel="0" collapsed="false">
      <c r="A45" s="1"/>
      <c r="B45" s="32" t="s">
        <v>80</v>
      </c>
      <c r="C45" s="44" t="n">
        <f aca="false">IF($C$38&gt;0,C31/$C$38,0)</f>
        <v>23.3200359389039</v>
      </c>
      <c r="D45" s="44" t="n">
        <f aca="false">IF($C$38&gt;0,D31/$C$38,0)</f>
        <v>21.4032943995208</v>
      </c>
      <c r="E45" s="1"/>
      <c r="F45" s="1"/>
      <c r="G45" s="1"/>
      <c r="H45" s="1"/>
      <c r="I45" s="1"/>
      <c r="J45" s="1"/>
      <c r="K45" s="1"/>
    </row>
    <row r="46" customFormat="false" ht="21.75" hidden="false" customHeight="true" outlineLevel="0" collapsed="false">
      <c r="A46" s="1"/>
      <c r="B46" s="45" t="s">
        <v>81</v>
      </c>
      <c r="C46" s="46" t="n">
        <f aca="false">C31-C44</f>
        <v>11632.8</v>
      </c>
      <c r="D46" s="46" t="n">
        <f aca="false">D31-D44</f>
        <v>8432.8</v>
      </c>
      <c r="E46" s="1"/>
      <c r="F46" s="1"/>
      <c r="G46" s="1"/>
      <c r="H46" s="1"/>
      <c r="I46" s="1"/>
      <c r="J46" s="1"/>
      <c r="K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36" hidden="false" customHeight="true" outlineLevel="0" collapsed="false">
      <c r="A48" s="1"/>
      <c r="B48" s="47" t="str">
        <f aca="false">IF('Your Numbers'!$C$9&lt;'Your Numbers'!$C$8,"You'd be paying for "&amp;TEXT('Your Numbers'!$C$8-'Your Numbers'!$C$9,"0.#")&amp;" hours a week that you don't need. ","")&amp;"Hiring starts to make financial sense when you need more than about "&amp;TEXT(D31/(Assumptions!$C$16*'Your Numbers'!$C$27),"0")&amp;" hours a week, every week."</f>
        <v>You'd be paying for 22.5 hours a week that you don't need. Hiring starts to make financial sense when you need more than about 20 hours a week, every week.</v>
      </c>
      <c r="C48" s="47"/>
      <c r="D48" s="47"/>
      <c r="E48" s="47"/>
      <c r="F48" s="47"/>
      <c r="G48" s="47"/>
      <c r="H48" s="47"/>
      <c r="I48" s="47"/>
      <c r="J48" s="1"/>
      <c r="K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24" hidden="false" customHeight="true" outlineLevel="0" collapsed="false">
      <c r="A50" s="1"/>
      <c r="B50" s="4" t="s">
        <v>82</v>
      </c>
      <c r="C50" s="1"/>
      <c r="D50" s="1"/>
      <c r="E50" s="1"/>
      <c r="F50" s="1"/>
      <c r="G50" s="1"/>
      <c r="H50" s="1"/>
      <c r="I50" s="1"/>
      <c r="J50" s="1"/>
      <c r="K50" s="1"/>
    </row>
    <row r="51" customFormat="false" ht="39.75" hidden="false" customHeight="true" outlineLevel="0" collapsed="false">
      <c r="A51" s="1"/>
      <c r="B51" s="48" t="s">
        <v>83</v>
      </c>
      <c r="C51" s="49" t="s">
        <v>84</v>
      </c>
      <c r="D51" s="49"/>
      <c r="E51" s="49"/>
      <c r="F51" s="49"/>
      <c r="G51" s="49"/>
      <c r="H51" s="49"/>
      <c r="I51" s="49"/>
      <c r="J51" s="1"/>
      <c r="K51" s="1"/>
    </row>
    <row r="52" customFormat="false" ht="39.75" hidden="false" customHeight="true" outlineLevel="0" collapsed="false">
      <c r="A52" s="1"/>
      <c r="B52" s="48" t="s">
        <v>85</v>
      </c>
      <c r="C52" s="49" t="s">
        <v>86</v>
      </c>
      <c r="D52" s="49"/>
      <c r="E52" s="49"/>
      <c r="F52" s="49"/>
      <c r="G52" s="49"/>
      <c r="H52" s="49"/>
      <c r="I52" s="49"/>
      <c r="J52" s="1"/>
      <c r="K52" s="1"/>
    </row>
    <row r="53" customFormat="false" ht="39.75" hidden="false" customHeight="true" outlineLevel="0" collapsed="false">
      <c r="A53" s="1"/>
      <c r="B53" s="48" t="s">
        <v>87</v>
      </c>
      <c r="C53" s="49" t="s">
        <v>88</v>
      </c>
      <c r="D53" s="49"/>
      <c r="E53" s="49"/>
      <c r="F53" s="49"/>
      <c r="G53" s="49"/>
      <c r="H53" s="49"/>
      <c r="I53" s="49"/>
      <c r="J53" s="1"/>
      <c r="K53" s="1"/>
    </row>
    <row r="54" customFormat="false" ht="39.75" hidden="false" customHeight="true" outlineLevel="0" collapsed="false">
      <c r="A54" s="1"/>
      <c r="B54" s="48" t="s">
        <v>89</v>
      </c>
      <c r="C54" s="49" t="s">
        <v>90</v>
      </c>
      <c r="D54" s="49"/>
      <c r="E54" s="49"/>
      <c r="F54" s="49"/>
      <c r="G54" s="49"/>
      <c r="H54" s="49"/>
      <c r="I54" s="49"/>
      <c r="J54" s="1"/>
      <c r="K54" s="1"/>
    </row>
    <row r="55" customFormat="false" ht="31.5" hidden="false" customHeight="true" outlineLevel="0" collapsed="false">
      <c r="A55" s="1"/>
      <c r="B55" s="48" t="s">
        <v>91</v>
      </c>
      <c r="C55" s="49" t="s">
        <v>92</v>
      </c>
      <c r="D55" s="49"/>
      <c r="E55" s="49"/>
      <c r="F55" s="49"/>
      <c r="G55" s="49"/>
      <c r="H55" s="49"/>
      <c r="I55" s="49"/>
      <c r="J55" s="1"/>
      <c r="K55" s="1"/>
    </row>
    <row r="56" customFormat="false" ht="31.5" hidden="false" customHeight="true" outlineLevel="0" collapsed="false">
      <c r="A56" s="1"/>
      <c r="B56" s="48" t="s">
        <v>93</v>
      </c>
      <c r="C56" s="49" t="s">
        <v>94</v>
      </c>
      <c r="D56" s="49"/>
      <c r="E56" s="49"/>
      <c r="F56" s="49"/>
      <c r="G56" s="49"/>
      <c r="H56" s="49"/>
      <c r="I56" s="49"/>
      <c r="J56" s="1"/>
      <c r="K56" s="1"/>
    </row>
    <row r="57" customFormat="false" ht="31.5" hidden="false" customHeight="true" outlineLevel="0" collapsed="false">
      <c r="A57" s="1"/>
      <c r="B57" s="48" t="s">
        <v>95</v>
      </c>
      <c r="C57" s="49" t="s">
        <v>96</v>
      </c>
      <c r="D57" s="49"/>
      <c r="E57" s="49"/>
      <c r="F57" s="49"/>
      <c r="G57" s="49"/>
      <c r="H57" s="49"/>
      <c r="I57" s="49"/>
      <c r="J57" s="1"/>
      <c r="K57" s="1"/>
    </row>
    <row r="58" customFormat="false" ht="31.5" hidden="false" customHeight="true" outlineLevel="0" collapsed="false">
      <c r="A58" s="1"/>
      <c r="B58" s="48" t="s">
        <v>97</v>
      </c>
      <c r="C58" s="49" t="s">
        <v>98</v>
      </c>
      <c r="D58" s="49"/>
      <c r="E58" s="49"/>
      <c r="F58" s="49"/>
      <c r="G58" s="49"/>
      <c r="H58" s="49"/>
      <c r="I58" s="49"/>
      <c r="J58" s="1"/>
      <c r="K58" s="1"/>
    </row>
    <row r="59" customFormat="false" ht="39.75" hidden="false" customHeight="true" outlineLevel="0" collapsed="false">
      <c r="A59" s="1"/>
      <c r="B59" s="48" t="s">
        <v>99</v>
      </c>
      <c r="C59" s="49" t="s">
        <v>100</v>
      </c>
      <c r="D59" s="49"/>
      <c r="E59" s="49"/>
      <c r="F59" s="49"/>
      <c r="G59" s="49"/>
      <c r="H59" s="49"/>
      <c r="I59" s="49"/>
      <c r="J59" s="1"/>
      <c r="K59" s="1"/>
    </row>
    <row r="60" customFormat="false" ht="31.5" hidden="false" customHeight="true" outlineLevel="0" collapsed="false">
      <c r="A60" s="1"/>
      <c r="B60" s="48" t="s">
        <v>101</v>
      </c>
      <c r="C60" s="49" t="s">
        <v>102</v>
      </c>
      <c r="D60" s="49"/>
      <c r="E60" s="49"/>
      <c r="F60" s="49"/>
      <c r="G60" s="49"/>
      <c r="H60" s="49"/>
      <c r="I60" s="49"/>
      <c r="J60" s="1"/>
      <c r="K60" s="1"/>
    </row>
    <row r="61" customFormat="false" ht="31.5" hidden="false" customHeight="true" outlineLevel="0" collapsed="false">
      <c r="A61" s="1"/>
      <c r="B61" s="48" t="s">
        <v>103</v>
      </c>
      <c r="C61" s="49" t="s">
        <v>104</v>
      </c>
      <c r="D61" s="49"/>
      <c r="E61" s="49"/>
      <c r="F61" s="49"/>
      <c r="G61" s="49"/>
      <c r="H61" s="49"/>
      <c r="I61" s="49"/>
      <c r="J61" s="1"/>
      <c r="K61" s="1"/>
    </row>
    <row r="62" customFormat="false" ht="31.5" hidden="false" customHeight="true" outlineLevel="0" collapsed="false">
      <c r="A62" s="1"/>
      <c r="B62" s="48" t="s">
        <v>105</v>
      </c>
      <c r="C62" s="49" t="s">
        <v>106</v>
      </c>
      <c r="D62" s="49"/>
      <c r="E62" s="49"/>
      <c r="F62" s="49"/>
      <c r="G62" s="49"/>
      <c r="H62" s="49"/>
      <c r="I62" s="49"/>
      <c r="J62" s="1"/>
      <c r="K62" s="1"/>
    </row>
    <row r="63" customFormat="false" ht="31.5" hidden="false" customHeight="true" outlineLevel="0" collapsed="false">
      <c r="A63" s="1"/>
      <c r="B63" s="48" t="s">
        <v>107</v>
      </c>
      <c r="C63" s="49" t="s">
        <v>108</v>
      </c>
      <c r="D63" s="49"/>
      <c r="E63" s="49"/>
      <c r="F63" s="49"/>
      <c r="G63" s="49"/>
      <c r="H63" s="49"/>
      <c r="I63" s="49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customFormat="false" ht="31.5" hidden="false" customHeight="true" outlineLevel="0" collapsed="false">
      <c r="A65" s="1"/>
      <c r="B65" s="50" t="s">
        <v>109</v>
      </c>
      <c r="C65" s="50"/>
      <c r="D65" s="50"/>
      <c r="E65" s="50"/>
      <c r="F65" s="50"/>
      <c r="G65" s="50"/>
      <c r="H65" s="50"/>
      <c r="I65" s="50"/>
      <c r="J65" s="1"/>
      <c r="K65" s="1"/>
    </row>
    <row r="66" customFormat="false" ht="33.75" hidden="false" customHeight="true" outlineLevel="0" collapsed="false">
      <c r="A66" s="1"/>
      <c r="B66" s="51" t="str">
        <f aca="false">HYPERLINK("https://book.thepaperworkteam.com","Book my free call  →")</f>
        <v>Book my free call  →</v>
      </c>
      <c r="C66" s="51"/>
      <c r="D66" s="52" t="s">
        <v>110</v>
      </c>
      <c r="E66" s="52"/>
      <c r="F66" s="52"/>
      <c r="G66" s="52"/>
      <c r="H66" s="52"/>
      <c r="I66" s="52"/>
      <c r="J66" s="1"/>
      <c r="K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customFormat="false" ht="15" hidden="false" customHeight="false" outlineLevel="0" collapsed="false">
      <c r="A68" s="1"/>
      <c r="B68" s="53" t="str">
        <f aca="false">HYPERLINK("#'Your Numbers'!A1","←  Change my numbers")</f>
        <v>←  Change my numbers</v>
      </c>
      <c r="C68" s="53" t="str">
        <f aca="false">HYPERLINK("#'Assumptions'!A1","See assumptions and sources")</f>
        <v>See assumptions and sources</v>
      </c>
      <c r="D68" s="1"/>
      <c r="E68" s="1"/>
      <c r="F68" s="1"/>
      <c r="G68" s="1"/>
      <c r="H68" s="1"/>
      <c r="I68" s="1"/>
      <c r="J68" s="1"/>
      <c r="K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customFormat="false" ht="30" hidden="false" customHeight="true" outlineLevel="0" collapsed="false">
      <c r="A70" s="1"/>
      <c r="B70" s="54" t="s">
        <v>111</v>
      </c>
      <c r="C70" s="54"/>
      <c r="D70" s="54"/>
      <c r="E70" s="54"/>
      <c r="F70" s="54"/>
      <c r="G70" s="54"/>
      <c r="H70" s="54"/>
      <c r="I70" s="54"/>
      <c r="J70" s="1"/>
      <c r="K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customFormat="fals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customFormat="fals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Format="fals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customFormat="fals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customFormat="fals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customFormat="fals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customFormat="fals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customFormat="fals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</sheetData>
  <sheetProtection sheet="true"/>
  <mergeCells count="21">
    <mergeCell ref="B2:I2"/>
    <mergeCell ref="B3:I3"/>
    <mergeCell ref="B9:I10"/>
    <mergeCell ref="B48:I48"/>
    <mergeCell ref="C51:I51"/>
    <mergeCell ref="C52:I52"/>
    <mergeCell ref="C53:I53"/>
    <mergeCell ref="C54:I54"/>
    <mergeCell ref="C55:I55"/>
    <mergeCell ref="C56:I56"/>
    <mergeCell ref="C57:I57"/>
    <mergeCell ref="C58:I58"/>
    <mergeCell ref="C59:I59"/>
    <mergeCell ref="C60:I60"/>
    <mergeCell ref="C61:I61"/>
    <mergeCell ref="C62:I62"/>
    <mergeCell ref="C63:I63"/>
    <mergeCell ref="B65:I65"/>
    <mergeCell ref="B66:C66"/>
    <mergeCell ref="D66:I66"/>
    <mergeCell ref="B70:I7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2.05" hidden="false" customHeight="false" outlineLevel="0" collapsed="false">
      <c r="A2" s="1"/>
      <c r="B2" s="55" t="s">
        <v>112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56" t="s">
        <v>113</v>
      </c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15" hidden="false" customHeight="false" outlineLevel="0" collapsed="false">
      <c r="A5" s="1"/>
      <c r="B5" s="57" t="s">
        <v>114</v>
      </c>
      <c r="C5" s="57" t="s">
        <v>115</v>
      </c>
      <c r="D5" s="57" t="s">
        <v>116</v>
      </c>
      <c r="E5" s="1"/>
      <c r="F5" s="1"/>
      <c r="G5" s="1"/>
      <c r="H5" s="1"/>
      <c r="I5" s="1"/>
      <c r="J5" s="1"/>
      <c r="K5" s="1"/>
    </row>
    <row r="6" customFormat="false" ht="31.5" hidden="false" customHeight="true" outlineLevel="0" collapsed="false">
      <c r="A6" s="1"/>
      <c r="B6" s="58" t="s">
        <v>117</v>
      </c>
      <c r="C6" s="59" t="n">
        <v>0.15</v>
      </c>
      <c r="D6" s="58" t="s">
        <v>118</v>
      </c>
      <c r="E6" s="1"/>
      <c r="F6" s="1"/>
      <c r="G6" s="1"/>
      <c r="H6" s="1"/>
      <c r="I6" s="1"/>
      <c r="J6" s="1"/>
      <c r="K6" s="1"/>
    </row>
    <row r="7" customFormat="false" ht="31.5" hidden="false" customHeight="true" outlineLevel="0" collapsed="false">
      <c r="A7" s="1"/>
      <c r="B7" s="58" t="s">
        <v>119</v>
      </c>
      <c r="C7" s="60" t="n">
        <v>5000</v>
      </c>
      <c r="D7" s="58" t="s">
        <v>120</v>
      </c>
      <c r="E7" s="1"/>
      <c r="F7" s="1"/>
      <c r="G7" s="1"/>
      <c r="H7" s="1"/>
      <c r="I7" s="1"/>
      <c r="J7" s="1"/>
      <c r="K7" s="1"/>
    </row>
    <row r="8" customFormat="false" ht="31.5" hidden="false" customHeight="true" outlineLevel="0" collapsed="false">
      <c r="A8" s="1"/>
      <c r="B8" s="58" t="s">
        <v>121</v>
      </c>
      <c r="C8" s="60" t="n">
        <v>10500</v>
      </c>
      <c r="D8" s="58" t="s">
        <v>122</v>
      </c>
      <c r="E8" s="1"/>
      <c r="F8" s="1"/>
      <c r="G8" s="1"/>
      <c r="H8" s="1"/>
      <c r="I8" s="1"/>
      <c r="J8" s="1"/>
      <c r="K8" s="1"/>
    </row>
    <row r="9" customFormat="false" ht="31.5" hidden="false" customHeight="true" outlineLevel="0" collapsed="false">
      <c r="A9" s="1"/>
      <c r="B9" s="58" t="s">
        <v>123</v>
      </c>
      <c r="C9" s="60" t="n">
        <v>6240</v>
      </c>
      <c r="D9" s="58" t="s">
        <v>124</v>
      </c>
      <c r="E9" s="1"/>
      <c r="F9" s="1"/>
      <c r="G9" s="1"/>
      <c r="H9" s="1"/>
      <c r="I9" s="1"/>
      <c r="J9" s="1"/>
      <c r="K9" s="1"/>
    </row>
    <row r="10" customFormat="false" ht="31.5" hidden="false" customHeight="true" outlineLevel="0" collapsed="false">
      <c r="A10" s="1"/>
      <c r="B10" s="58" t="s">
        <v>125</v>
      </c>
      <c r="C10" s="60" t="n">
        <v>50270</v>
      </c>
      <c r="D10" s="58" t="s">
        <v>124</v>
      </c>
      <c r="E10" s="1"/>
      <c r="F10" s="1"/>
      <c r="G10" s="1"/>
      <c r="H10" s="1"/>
      <c r="I10" s="1"/>
      <c r="J10" s="1"/>
      <c r="K10" s="1"/>
    </row>
    <row r="11" customFormat="false" ht="31.5" hidden="false" customHeight="true" outlineLevel="0" collapsed="false">
      <c r="A11" s="1"/>
      <c r="B11" s="58" t="s">
        <v>126</v>
      </c>
      <c r="C11" s="60" t="n">
        <v>10000</v>
      </c>
      <c r="D11" s="58" t="s">
        <v>127</v>
      </c>
      <c r="E11" s="1"/>
      <c r="F11" s="1"/>
      <c r="G11" s="1"/>
      <c r="H11" s="1"/>
      <c r="I11" s="1"/>
      <c r="J11" s="1"/>
      <c r="K11" s="1"/>
    </row>
    <row r="12" customFormat="false" ht="31.5" hidden="false" customHeight="true" outlineLevel="0" collapsed="false">
      <c r="A12" s="1"/>
      <c r="B12" s="58" t="s">
        <v>128</v>
      </c>
      <c r="C12" s="61" t="n">
        <v>5.6</v>
      </c>
      <c r="D12" s="58" t="s">
        <v>129</v>
      </c>
      <c r="E12" s="1"/>
      <c r="F12" s="1"/>
      <c r="G12" s="1"/>
      <c r="H12" s="1"/>
      <c r="I12" s="1"/>
      <c r="J12" s="1"/>
      <c r="K12" s="1"/>
    </row>
    <row r="13" customFormat="false" ht="31.5" hidden="false" customHeight="true" outlineLevel="0" collapsed="false">
      <c r="A13" s="1"/>
      <c r="B13" s="58" t="s">
        <v>130</v>
      </c>
      <c r="C13" s="61" t="n">
        <v>9.4</v>
      </c>
      <c r="D13" s="58" t="s">
        <v>131</v>
      </c>
      <c r="E13" s="1"/>
      <c r="F13" s="1"/>
      <c r="G13" s="1"/>
      <c r="H13" s="1"/>
      <c r="I13" s="1"/>
      <c r="J13" s="1"/>
      <c r="K13" s="1"/>
    </row>
    <row r="14" customFormat="false" ht="31.5" hidden="false" customHeight="true" outlineLevel="0" collapsed="false">
      <c r="A14" s="1"/>
      <c r="B14" s="58" t="s">
        <v>132</v>
      </c>
      <c r="C14" s="59" t="n">
        <v>0.2</v>
      </c>
      <c r="D14" s="58" t="s">
        <v>133</v>
      </c>
      <c r="E14" s="1"/>
      <c r="F14" s="1"/>
      <c r="G14" s="1"/>
      <c r="H14" s="1"/>
      <c r="I14" s="1"/>
      <c r="J14" s="1"/>
      <c r="K14" s="1"/>
    </row>
    <row r="15" customFormat="false" ht="31.5" hidden="false" customHeight="true" outlineLevel="0" collapsed="false">
      <c r="A15" s="1"/>
      <c r="B15" s="58" t="s">
        <v>134</v>
      </c>
      <c r="C15" s="60" t="n">
        <v>400</v>
      </c>
      <c r="D15" s="58" t="s">
        <v>135</v>
      </c>
      <c r="E15" s="1"/>
      <c r="F15" s="1"/>
      <c r="G15" s="1"/>
      <c r="H15" s="1"/>
      <c r="I15" s="1"/>
      <c r="J15" s="1"/>
      <c r="K15" s="1"/>
    </row>
    <row r="16" customFormat="false" ht="31.5" hidden="false" customHeight="true" outlineLevel="0" collapsed="false">
      <c r="A16" s="1"/>
      <c r="B16" s="58" t="s">
        <v>136</v>
      </c>
      <c r="C16" s="62" t="n">
        <v>52</v>
      </c>
      <c r="D16" s="58" t="s">
        <v>137</v>
      </c>
      <c r="E16" s="1"/>
      <c r="F16" s="1"/>
      <c r="G16" s="1"/>
      <c r="H16" s="1"/>
      <c r="I16" s="1"/>
      <c r="J16" s="1"/>
      <c r="K16" s="1"/>
    </row>
    <row r="17" customFormat="false" ht="31.5" hidden="false" customHeight="true" outlineLevel="0" collapsed="false">
      <c r="A17" s="1"/>
      <c r="B17" s="58" t="s">
        <v>138</v>
      </c>
      <c r="C17" s="63" t="n">
        <v>12.71</v>
      </c>
      <c r="D17" s="58" t="s">
        <v>139</v>
      </c>
      <c r="E17" s="1"/>
      <c r="F17" s="1"/>
      <c r="G17" s="1"/>
      <c r="H17" s="1"/>
      <c r="I17" s="1"/>
      <c r="J17" s="1"/>
      <c r="K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customFormat="false" ht="16.15" hidden="false" customHeight="false" outlineLevel="0" collapsed="false">
      <c r="A20" s="1"/>
      <c r="B20" s="64" t="s">
        <v>140</v>
      </c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65" t="s">
        <v>141</v>
      </c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57" t="s">
        <v>142</v>
      </c>
      <c r="C22" s="57" t="s">
        <v>143</v>
      </c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66" t="s">
        <v>15</v>
      </c>
      <c r="C23" s="67" t="n">
        <v>28000</v>
      </c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66" t="s">
        <v>144</v>
      </c>
      <c r="C24" s="67" t="n">
        <v>25000</v>
      </c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66" t="s">
        <v>145</v>
      </c>
      <c r="C25" s="67" t="n">
        <v>30000</v>
      </c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66" t="s">
        <v>146</v>
      </c>
      <c r="C26" s="67" t="n">
        <v>28000</v>
      </c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66" t="s">
        <v>147</v>
      </c>
      <c r="C27" s="67" t="n">
        <v>35000</v>
      </c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66" t="s">
        <v>148</v>
      </c>
      <c r="C28" s="67" t="n">
        <v>26000</v>
      </c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66" t="s">
        <v>149</v>
      </c>
      <c r="C29" s="67" t="n">
        <v>25000</v>
      </c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6.15" hidden="false" customHeight="false" outlineLevel="0" collapsed="false">
      <c r="A32" s="1"/>
      <c r="B32" s="64" t="s">
        <v>150</v>
      </c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68" t="s">
        <v>151</v>
      </c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68" t="s">
        <v>24</v>
      </c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68" t="s">
        <v>152</v>
      </c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6.15" hidden="false" customHeight="false" outlineLevel="0" collapsed="false">
      <c r="A37" s="1"/>
      <c r="B37" s="64" t="s">
        <v>153</v>
      </c>
      <c r="C37" s="1"/>
      <c r="D37" s="1"/>
      <c r="E37" s="1"/>
      <c r="F37" s="1"/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" t="s">
        <v>33</v>
      </c>
      <c r="C38" s="1"/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 t="s">
        <v>154</v>
      </c>
      <c r="C39" s="1"/>
      <c r="D39" s="1"/>
      <c r="E39" s="1"/>
      <c r="F39" s="1"/>
      <c r="G39" s="1"/>
      <c r="H39" s="1"/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69" t="s">
        <v>155</v>
      </c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customFormat="fals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customFormat="fals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customFormat="fals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customFormat="fals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customFormat="fals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customFormat="fals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customFormat="fals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customFormat="fals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2026-10-02T13:17:58Z</dcterms:created>
  <dc:creator>openpyxl</dc:creator>
  <dc:description/>
  <dc:language>en-US</dc:language>
  <cp:lastModifiedBy/>
  <dcterms:modified xsi:type="dcterms:W3CDTF">2026-10-02T14:18:00Z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