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olenaonufriienko/Downloads/"/>
    </mc:Choice>
  </mc:AlternateContent>
  <xr:revisionPtr revIDLastSave="0" documentId="13_ncr:1_{0323541F-BA4D-CC4B-87FC-F5962705EA67}" xr6:coauthVersionLast="47" xr6:coauthVersionMax="47" xr10:uidLastSave="{00000000-0000-0000-0000-000000000000}"/>
  <bookViews>
    <workbookView xWindow="0" yWindow="600" windowWidth="27040" windowHeight="16960" tabRatio="500" xr2:uid="{00000000-000D-0000-FFFF-FFFF00000000}"/>
  </bookViews>
  <sheets>
    <sheet name="Start" sheetId="1" r:id="rId1"/>
    <sheet name="Your Check" sheetId="2" r:id="rId2"/>
    <sheet name="Your Results" sheetId="3" r:id="rId3"/>
    <sheet name="Calc" sheetId="4" state="hidden" r:id="rId4"/>
    <sheet name="Content" sheetId="5" state="hidden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0" i="4" l="1"/>
  <c r="B30" i="4"/>
  <c r="B28" i="3" s="1"/>
  <c r="F29" i="4"/>
  <c r="B29" i="4"/>
  <c r="F28" i="4"/>
  <c r="B28" i="4"/>
  <c r="B18" i="3" s="1"/>
  <c r="F27" i="4"/>
  <c r="B27" i="4"/>
  <c r="B25" i="3" s="1"/>
  <c r="F26" i="4"/>
  <c r="B26" i="4"/>
  <c r="B24" i="3" s="1"/>
  <c r="C21" i="4"/>
  <c r="C20" i="4"/>
  <c r="B20" i="4"/>
  <c r="D20" i="4" s="1"/>
  <c r="C19" i="4"/>
  <c r="C18" i="4"/>
  <c r="B18" i="4"/>
  <c r="D18" i="4" s="1"/>
  <c r="C17" i="4"/>
  <c r="G16" i="4"/>
  <c r="C16" i="4"/>
  <c r="G15" i="4"/>
  <c r="C15" i="4"/>
  <c r="B15" i="4"/>
  <c r="D15" i="4" s="1"/>
  <c r="C14" i="4"/>
  <c r="B14" i="4"/>
  <c r="D14" i="4" s="1"/>
  <c r="C13" i="4"/>
  <c r="C12" i="4"/>
  <c r="B12" i="4"/>
  <c r="D12" i="4" s="1"/>
  <c r="G11" i="4"/>
  <c r="C11" i="4"/>
  <c r="G10" i="4"/>
  <c r="B2" i="3" s="1"/>
  <c r="C10" i="4"/>
  <c r="G9" i="4"/>
  <c r="G17" i="4" s="1"/>
  <c r="C9" i="4"/>
  <c r="B9" i="4"/>
  <c r="D9" i="4" s="1"/>
  <c r="G8" i="4"/>
  <c r="C8" i="4"/>
  <c r="B8" i="4"/>
  <c r="D8" i="4" s="1"/>
  <c r="C7" i="4"/>
  <c r="C6" i="4"/>
  <c r="B6" i="4"/>
  <c r="D6" i="4" s="1"/>
  <c r="C5" i="4"/>
  <c r="C4" i="4"/>
  <c r="C3" i="4"/>
  <c r="C29" i="4" s="1"/>
  <c r="B3" i="4"/>
  <c r="D3" i="4" s="1"/>
  <c r="C2" i="4"/>
  <c r="B2" i="4"/>
  <c r="D2" i="4" s="1"/>
  <c r="B50" i="3"/>
  <c r="B46" i="3"/>
  <c r="B27" i="3"/>
  <c r="B26" i="3"/>
  <c r="B19" i="3"/>
  <c r="B16" i="3"/>
  <c r="D44" i="2"/>
  <c r="C44" i="2"/>
  <c r="C42" i="2"/>
  <c r="F39" i="2"/>
  <c r="B21" i="4" s="1"/>
  <c r="D21" i="4" s="1"/>
  <c r="C39" i="2"/>
  <c r="F38" i="2"/>
  <c r="C38" i="2"/>
  <c r="F37" i="2"/>
  <c r="B19" i="4" s="1"/>
  <c r="D19" i="4" s="1"/>
  <c r="C37" i="2"/>
  <c r="F36" i="2"/>
  <c r="C36" i="2"/>
  <c r="F33" i="2"/>
  <c r="B17" i="4" s="1"/>
  <c r="D17" i="4" s="1"/>
  <c r="C33" i="2"/>
  <c r="F32" i="2"/>
  <c r="B16" i="4" s="1"/>
  <c r="D16" i="4" s="1"/>
  <c r="C32" i="2"/>
  <c r="F31" i="2"/>
  <c r="C31" i="2"/>
  <c r="F30" i="2"/>
  <c r="C30" i="2"/>
  <c r="F27" i="2"/>
  <c r="B13" i="4" s="1"/>
  <c r="D13" i="4" s="1"/>
  <c r="C27" i="2"/>
  <c r="F26" i="2"/>
  <c r="C26" i="2"/>
  <c r="F25" i="2"/>
  <c r="B11" i="4" s="1"/>
  <c r="D11" i="4" s="1"/>
  <c r="C25" i="2"/>
  <c r="F24" i="2"/>
  <c r="B10" i="4" s="1"/>
  <c r="D10" i="4" s="1"/>
  <c r="C24" i="2"/>
  <c r="F21" i="2"/>
  <c r="C21" i="2"/>
  <c r="F20" i="2"/>
  <c r="C20" i="2"/>
  <c r="F19" i="2"/>
  <c r="B7" i="4" s="1"/>
  <c r="C19" i="2"/>
  <c r="F18" i="2"/>
  <c r="C18" i="2"/>
  <c r="F15" i="2"/>
  <c r="B5" i="4" s="1"/>
  <c r="D5" i="4" s="1"/>
  <c r="C15" i="2"/>
  <c r="F14" i="2"/>
  <c r="B4" i="4" s="1"/>
  <c r="C14" i="2"/>
  <c r="F13" i="2"/>
  <c r="C13" i="2"/>
  <c r="F12" i="2"/>
  <c r="C12" i="2"/>
  <c r="C20" i="1"/>
  <c r="G29" i="4" l="1"/>
  <c r="D29" i="4"/>
  <c r="E29" i="4"/>
  <c r="D4" i="4"/>
  <c r="B35" i="4" s="1"/>
  <c r="C35" i="4" s="1"/>
  <c r="G3" i="4"/>
  <c r="G4" i="4" s="1"/>
  <c r="C26" i="4"/>
  <c r="G1" i="4"/>
  <c r="G2" i="4" s="1"/>
  <c r="C27" i="4"/>
  <c r="D7" i="4"/>
  <c r="D28" i="4"/>
  <c r="E28" i="4" s="1"/>
  <c r="B36" i="4"/>
  <c r="C36" i="4" s="1"/>
  <c r="B34" i="4"/>
  <c r="C34" i="4" s="1"/>
  <c r="C28" i="4"/>
  <c r="G28" i="4" s="1"/>
  <c r="C30" i="4"/>
  <c r="B17" i="3"/>
  <c r="B20" i="3"/>
  <c r="G35" i="4" l="1"/>
  <c r="F35" i="4"/>
  <c r="D35" i="4"/>
  <c r="E35" i="4" s="1"/>
  <c r="G27" i="4"/>
  <c r="D27" i="4"/>
  <c r="E27" i="4"/>
  <c r="G36" i="4"/>
  <c r="F36" i="4"/>
  <c r="D36" i="4"/>
  <c r="E36" i="4" s="1"/>
  <c r="C33" i="3" s="1"/>
  <c r="G5" i="4"/>
  <c r="G34" i="4"/>
  <c r="D34" i="4"/>
  <c r="E34" i="4" s="1"/>
  <c r="F34" i="4"/>
  <c r="G30" i="4"/>
  <c r="E30" i="4"/>
  <c r="D30" i="4"/>
  <c r="G26" i="4"/>
  <c r="E26" i="4"/>
  <c r="D26" i="4"/>
  <c r="B33" i="3"/>
  <c r="D18" i="3"/>
  <c r="B9" i="3"/>
  <c r="C24" i="3"/>
  <c r="C18" i="3"/>
  <c r="C7" i="3"/>
  <c r="C31" i="3"/>
  <c r="C32" i="3"/>
  <c r="E20" i="3"/>
  <c r="E17" i="3"/>
  <c r="B32" i="3"/>
  <c r="B5" i="3"/>
  <c r="B31" i="3"/>
  <c r="D20" i="3"/>
  <c r="D17" i="3"/>
  <c r="C20" i="3"/>
  <c r="C17" i="3"/>
  <c r="C28" i="3"/>
  <c r="B36" i="3"/>
  <c r="B43" i="3"/>
  <c r="C27" i="3"/>
  <c r="E19" i="3"/>
  <c r="E16" i="3"/>
  <c r="B42" i="3"/>
  <c r="D19" i="3"/>
  <c r="D16" i="3"/>
  <c r="B39" i="3"/>
  <c r="C26" i="3"/>
  <c r="C19" i="3"/>
  <c r="C16" i="3"/>
  <c r="C25" i="3"/>
  <c r="E18" i="3"/>
  <c r="C9" i="3"/>
  <c r="G13" i="4" l="1"/>
  <c r="G12" i="4"/>
  <c r="G14" i="4" s="1"/>
  <c r="G6" i="4"/>
  <c r="G7" i="4"/>
</calcChain>
</file>

<file path=xl/sharedStrings.xml><?xml version="1.0" encoding="utf-8"?>
<sst xmlns="http://schemas.openxmlformats.org/spreadsheetml/2006/main" count="338" uniqueCount="296">
  <si>
    <t>Back Office Health Check</t>
  </si>
  <si>
    <t>Find out in 5 minutes where your business is running smoothly and where it's quietly costing you time, money or sleep.</t>
  </si>
  <si>
    <t>How it works</t>
  </si>
  <si>
    <t>1</t>
  </si>
  <si>
    <t>Answer 20 quick questions across five areas: money, tax, people, admin and marketing.</t>
  </si>
  <si>
    <t>2</t>
  </si>
  <si>
    <t>Pick the answer that is closest to the truth today, not how you'd like it to be.</t>
  </si>
  <si>
    <t>3</t>
  </si>
  <si>
    <t>Get your score out of 100, your strongest and weakest areas, your top 3 quick wins and a tip for your sector.</t>
  </si>
  <si>
    <t>Tip: click the orange-bordered boxes and choose an answer from the drop-down list.</t>
  </si>
  <si>
    <t>Your answers stay in this file. Nothing is sent anywhere.</t>
  </si>
  <si>
    <t>The Paperwork Team  |  01608 755608  |  help@thepaperworkteam.com  |  thepaperworkteam.com</t>
  </si>
  <si>
    <t>Choose the answer closest to how things are today. Be honest, nobody sees this but you.</t>
  </si>
  <si>
    <t>About you</t>
  </si>
  <si>
    <t>Your name or business name (optional)</t>
  </si>
  <si>
    <t>Your sector</t>
  </si>
  <si>
    <t>Team size (including you)</t>
  </si>
  <si>
    <t>What's an hour of your time worth, in £? (optional)</t>
  </si>
  <si>
    <t>1.  Money &amp; Bookkeeping</t>
  </si>
  <si>
    <t>2.  Tax &amp; Compliance</t>
  </si>
  <si>
    <t>3.  Payroll &amp; People</t>
  </si>
  <si>
    <t>4.  Admin &amp; Your Time</t>
  </si>
  <si>
    <t>5.  Marketing &amp; Growth</t>
  </si>
  <si>
    <t>Here's where your business stands today, and the simplest next steps to make it run more smoothly.</t>
  </si>
  <si>
    <t>Your score</t>
  </si>
  <si>
    <t>out of 100</t>
  </si>
  <si>
    <t>Your five areas</t>
  </si>
  <si>
    <t>Area</t>
  </si>
  <si>
    <t>Score</t>
  </si>
  <si>
    <t>Status</t>
  </si>
  <si>
    <t>What this means for you</t>
  </si>
  <si>
    <t>Your top 3 quick wins</t>
  </si>
  <si>
    <t>Time you could win back</t>
  </si>
  <si>
    <t>A tip for your sector</t>
  </si>
  <si>
    <t>The support that could fit you</t>
  </si>
  <si>
    <t>Want to talk it through? Book a free, no-obligation call and we'll go through your results with you.</t>
  </si>
  <si>
    <t>01608 755608  |  help@thepaperworkteam.com  |  WhatsApp +44 7708 755608</t>
  </si>
  <si>
    <t>No pressure. No obligation. Just real people who know your business.</t>
  </si>
  <si>
    <t>This check gives general guidance only and isn't tax, legal or HR advice. Dates and rules correct as of September 2026.</t>
  </si>
  <si>
    <t>Q</t>
  </si>
  <si>
    <t>Rank helper</t>
  </si>
  <si>
    <t>Answered</t>
  </si>
  <si>
    <t>Complete</t>
  </si>
  <si>
    <t>Total</t>
  </si>
  <si>
    <t>Score /100</t>
  </si>
  <si>
    <t>Band row</t>
  </si>
  <si>
    <t>Band label</t>
  </si>
  <si>
    <t>Band message</t>
  </si>
  <si>
    <t>Team</t>
  </si>
  <si>
    <t>Sector</t>
  </si>
  <si>
    <t>Name</t>
  </si>
  <si>
    <t>Rate</t>
  </si>
  <si>
    <t>Priority areas</t>
  </si>
  <si>
    <t>Attention areas</t>
  </si>
  <si>
    <t>Package #</t>
  </si>
  <si>
    <t>Hours back / week</t>
  </si>
  <si>
    <t>Value / year</t>
  </si>
  <si>
    <t>Sector tip</t>
  </si>
  <si>
    <t>Area #</t>
  </si>
  <si>
    <t>Pct</t>
  </si>
  <si>
    <t>Message</t>
  </si>
  <si>
    <t>How we help</t>
  </si>
  <si>
    <t>Pct x100</t>
  </si>
  <si>
    <t>Priority #</t>
  </si>
  <si>
    <t>Helper</t>
  </si>
  <si>
    <t>Show</t>
  </si>
  <si>
    <t>Title</t>
  </si>
  <si>
    <t>Quick win</t>
  </si>
  <si>
    <t>Content: edit any text here and the check and results update automatically</t>
  </si>
  <si>
    <t>Scores: 3 = best, 0 = needs most help. Hours (Q13 only) = hours a week we estimate could be handed over.</t>
  </si>
  <si>
    <t>Question</t>
  </si>
  <si>
    <t>Short title</t>
  </si>
  <si>
    <t>Option 1</t>
  </si>
  <si>
    <t>Option 2</t>
  </si>
  <si>
    <t>Option 3</t>
  </si>
  <si>
    <t>Option 4</t>
  </si>
  <si>
    <t>Option 5</t>
  </si>
  <si>
    <t>Score 1</t>
  </si>
  <si>
    <t>Score 2</t>
  </si>
  <si>
    <t>Score 3</t>
  </si>
  <si>
    <t>Score 4</t>
  </si>
  <si>
    <t>Score 5</t>
  </si>
  <si>
    <t>Hours 1</t>
  </si>
  <si>
    <t>Hours 2</t>
  </si>
  <si>
    <t>Hours 3</t>
  </si>
  <si>
    <t>Hours 4</t>
  </si>
  <si>
    <t>Money &amp; Bookkeeping</t>
  </si>
  <si>
    <t>How up to date are your books right now?</t>
  </si>
  <si>
    <t>Keep your books up to date</t>
  </si>
  <si>
    <t>Up to date within the last week</t>
  </si>
  <si>
    <t>Up to date within the last month</t>
  </si>
  <si>
    <t>A few months behind</t>
  </si>
  <si>
    <t>Honestly? It's a bag of receipts</t>
  </si>
  <si>
    <t>Book a weekly 30-minute money slot in your diary, or hand your bookkeeping to someone who does it every week. Small and often beats a big catch-up every time.</t>
  </si>
  <si>
    <t>Could you tell me last month's profit in under five minutes?</t>
  </si>
  <si>
    <t>Know your monthly profit</t>
  </si>
  <si>
    <t>Yes, I get a monthly report</t>
  </si>
  <si>
    <t>Roughly, I could work it out</t>
  </si>
  <si>
    <t>Only once my accounts are done at year end</t>
  </si>
  <si>
    <t>No idea</t>
  </si>
  <si>
    <t>Ask for a simple monthly profit and loss report. It takes minutes to read and means no nasty surprises at year end.</t>
  </si>
  <si>
    <t>How often are your bank accounts reconciled?</t>
  </si>
  <si>
    <t>Reconcile your bank</t>
  </si>
  <si>
    <t>Every week</t>
  </si>
  <si>
    <t>Every month</t>
  </si>
  <si>
    <t>Only when my accountant asks</t>
  </si>
  <si>
    <t>I'm not sure what that means</t>
  </si>
  <si>
    <t>Reconcile at least once a month. It is the quickest way to spot missing income, double charges and fraud before they become a problem.</t>
  </si>
  <si>
    <t>How many of your invoices are more than 30 days overdue?</t>
  </si>
  <si>
    <t>Get paid faster</t>
  </si>
  <si>
    <t>None</t>
  </si>
  <si>
    <t>One or two</t>
  </si>
  <si>
    <t>Several, and I chase when I remember</t>
  </si>
  <si>
    <t>I'm not sure</t>
  </si>
  <si>
    <t>Set clear payment terms (14 to 30 days) and switch on automatic reminders in Xero or QuickBooks. Our Stop Chasing Payments guide shows you how.</t>
  </si>
  <si>
    <t>Tax &amp; Compliance</t>
  </si>
  <si>
    <t>Are you ready for Making Tax Digital for Income Tax?</t>
  </si>
  <si>
    <t>Get ready for MTD</t>
  </si>
  <si>
    <t>Yes, I already use MTD-ready software</t>
  </si>
  <si>
    <t>I know my start date and have a plan</t>
  </si>
  <si>
    <t>I've heard of it, but haven't looked into it</t>
  </si>
  <si>
    <t>What's MTD?</t>
  </si>
  <si>
    <t>Check your start date: quarterly digital updates began in April 2026 for income over £50,000, and follow in April 2027 (over £30,000) and April 2028 (over £20,000).</t>
  </si>
  <si>
    <t>In the last two years, how have your HMRC and Companies House deadlines gone?</t>
  </si>
  <si>
    <t>Never miss a deadline</t>
  </si>
  <si>
    <t>Always filed early</t>
  </si>
  <si>
    <t>On time, but always last minute</t>
  </si>
  <si>
    <t>I've missed one</t>
  </si>
  <si>
    <t>Missed more than one, or had a penalty</t>
  </si>
  <si>
    <t>Put every HMRC and Companies House deadline for the year into one calendar, with a reminder a month before each one.</t>
  </si>
  <si>
    <t>How confident are you that you claim every expense you're allowed to?</t>
  </si>
  <si>
    <t>Claim every expense</t>
  </si>
  <si>
    <t>Very, it's reviewed regularly</t>
  </si>
  <si>
    <t>Fairly confident</t>
  </si>
  <si>
    <t>Not really</t>
  </si>
  <si>
    <t>I just guess</t>
  </si>
  <si>
    <t>Go through our Claimable Expenses checklist and review your expense categories once a quarter. Missed claims mean paying more tax than you need to.</t>
  </si>
  <si>
    <t>How do you keep your receipts and business records?</t>
  </si>
  <si>
    <t>Go digital with receipts</t>
  </si>
  <si>
    <t>Digitally, in one place, as I go</t>
  </si>
  <si>
    <t>Mostly digital, but scattered</t>
  </si>
  <si>
    <t>Paper, in a box or folder</t>
  </si>
  <si>
    <t>Wherever they land</t>
  </si>
  <si>
    <t>Use a receipt app (such as Dext or Hubdoc) and snap each receipt the day you get it. Under MTD, digital records are no longer optional.</t>
  </si>
  <si>
    <t>Payroll &amp; People</t>
  </si>
  <si>
    <t>Does everyone who works for you have a written contract?</t>
  </si>
  <si>
    <t>Contracts for everyone</t>
  </si>
  <si>
    <t>Yes, everyone, and they're up to date</t>
  </si>
  <si>
    <t>Most people do</t>
  </si>
  <si>
    <t>Only a few</t>
  </si>
  <si>
    <t>No written contracts</t>
  </si>
  <si>
    <t>I don't employ anyone</t>
  </si>
  <si>
    <t>Every employee and worker must receive a written statement of terms from their first day. Check yours are complete and current.</t>
  </si>
  <si>
    <t>How is your payroll run?</t>
  </si>
  <si>
    <t>Make payroll stress-free</t>
  </si>
  <si>
    <t>By a specialist or payroll software, always on time</t>
  </si>
  <si>
    <t>I do it myself with software, but it's stressful</t>
  </si>
  <si>
    <t>Manually, on a spreadsheet</t>
  </si>
  <si>
    <t>I'm not sure it's fully compliant</t>
  </si>
  <si>
    <t>Late or incorrect payroll submissions lead to HMRC penalties and unhappy staff. Specialist payroll takes it off your mind for good.</t>
  </si>
  <si>
    <t>Have you updated your contracts and policies for the Employment Rights Act 2025?</t>
  </si>
  <si>
    <t>Update for the new employment law</t>
  </si>
  <si>
    <t>Yes, all updated this year</t>
  </si>
  <si>
    <t>Partly</t>
  </si>
  <si>
    <t>I know about it, but haven't acted yet</t>
  </si>
  <si>
    <t>This is the first I've heard of it</t>
  </si>
  <si>
    <t>Review your contracts, handbook and sick pay process now. Sick pay changed in April 2026, new harassment duties start in October 2026 and more changes follow in January 2027.</t>
  </si>
  <si>
    <t>When you need HR advice (a difficult conversation, a long-term sickness, a dismissal), what do you do?</t>
  </si>
  <si>
    <t>Line up HR support</t>
  </si>
  <si>
    <t>Call a trusted HR adviser</t>
  </si>
  <si>
    <t>Ask my accountant or a friend</t>
  </si>
  <si>
    <t>Search online and hope for the best</t>
  </si>
  <si>
    <t>Put it off and hope it goes away</t>
  </si>
  <si>
    <t>Line up HR support before you need it. People problems are much cheaper to prevent than to fix.</t>
  </si>
  <si>
    <t>Admin &amp; Your Time</t>
  </si>
  <si>
    <t>How many hours a week do you spend on admin (emails, paperwork, scheduling, chasing)?</t>
  </si>
  <si>
    <t>Cut your admin hours</t>
  </si>
  <si>
    <t>Fewer than 3</t>
  </si>
  <si>
    <t>3 to 6 hours</t>
  </si>
  <si>
    <t>7 to 10 hours</t>
  </si>
  <si>
    <t>More than 10 hours</t>
  </si>
  <si>
    <t>Track your time for one week with our Time Log. Most business owners find 5 to 10 hours of tasks they could hand over.</t>
  </si>
  <si>
    <t>How often do you work evenings or weekends to catch up on admin?</t>
  </si>
  <si>
    <t>Take your evenings back</t>
  </si>
  <si>
    <t>Rarely</t>
  </si>
  <si>
    <t>Once or twice a month</t>
  </si>
  <si>
    <t>Most weeks</t>
  </si>
  <si>
    <t>Pick the one admin job you always leave for Sunday night and hand that over first. You'll feel the difference straight away.</t>
  </si>
  <si>
    <t>What happens to calls and emails when you're on site, with a customer or on holiday?</t>
  </si>
  <si>
    <t>Never miss an enquiry</t>
  </si>
  <si>
    <t>Someone handles them for me</t>
  </si>
  <si>
    <t>I catch up the same day</t>
  </si>
  <si>
    <t>They pile up for days</t>
  </si>
  <si>
    <t>I lose enquiries</t>
  </si>
  <si>
    <t>A missed call is often a missed job. Call handling and inbox support keep enquiries flowing while you're busy.</t>
  </si>
  <si>
    <t>If you were off for two weeks, could the business keep running?</t>
  </si>
  <si>
    <t>Make the business run without you</t>
  </si>
  <si>
    <t>Yes, everything is documented and covered</t>
  </si>
  <si>
    <t>Mostly, with a few phone calls</t>
  </si>
  <si>
    <t>It would be difficult</t>
  </si>
  <si>
    <t>Everything would stop</t>
  </si>
  <si>
    <t>Write down your ten most important routine tasks and who could do them. It's the first step to a business that doesn't rely on you for everything.</t>
  </si>
  <si>
    <t>Marketing &amp; Growth</t>
  </si>
  <si>
    <t>How often do you post on social media for your business?</t>
  </si>
  <si>
    <t>Post with a plan</t>
  </si>
  <si>
    <t>Regularly, with a plan</t>
  </si>
  <si>
    <t>When I remember</t>
  </si>
  <si>
    <t>Never</t>
  </si>
  <si>
    <t>Plan a month of posts in one sitting: each week share one tip, one job or project, one team photo and one customer review.</t>
  </si>
  <si>
    <t>Is your Google Business Profile complete, and do you ask happy customers for reviews?</t>
  </si>
  <si>
    <t>Win more Google reviews</t>
  </si>
  <si>
    <t>Yes to both</t>
  </si>
  <si>
    <t>Profile is done, but I rarely ask for reviews</t>
  </si>
  <si>
    <t>I haven't touched it in ages</t>
  </si>
  <si>
    <t>I don't have one, or I'm not sure</t>
  </si>
  <si>
    <t>Send every happy customer a direct link to leave a Google review. Reviews are the first thing new customers check.</t>
  </si>
  <si>
    <t>Do you know where your new customers come from?</t>
  </si>
  <si>
    <t>Track where customers come from</t>
  </si>
  <si>
    <t>Yes, I track it</t>
  </si>
  <si>
    <t>Roughly</t>
  </si>
  <si>
    <t>Word of mouth, I think</t>
  </si>
  <si>
    <t>Ask every new customer how they heard about you and note it down. After three months you'll know exactly where to spend your marketing time.</t>
  </si>
  <si>
    <t>Do you have a clear plan for the next 12 months (goals, numbers, people)?</t>
  </si>
  <si>
    <t>Set your 12-month plan</t>
  </si>
  <si>
    <t>Yes, written down and reviewed</t>
  </si>
  <si>
    <t>It's in my head</t>
  </si>
  <si>
    <t>Only a vague idea</t>
  </si>
  <si>
    <t>I'm too busy to think about it</t>
  </si>
  <si>
    <t>Block two hours to set three goals for the year and the numbers behind them. Our Find the Gap calculator will help you work out the figures.</t>
  </si>
  <si>
    <t>Strong (75%+)</t>
  </si>
  <si>
    <t>Needs attention (50-74%)</t>
  </si>
  <si>
    <t>Priority (under 50%)</t>
  </si>
  <si>
    <t>No staff yet</t>
  </si>
  <si>
    <t>Your books are in good shape. You know your numbers, which puts you ahead of most small businesses. Keep the weekly habit going.</t>
  </si>
  <si>
    <t>The basics are there, but you're making decisions with numbers that are weeks old. Up-to-date books mean faster decisions and no year-end panic.</t>
  </si>
  <si>
    <t>Your numbers aren't giving you the full picture right now, which makes it hard to price, plan or know what you can afford. This is the area to fix first.</t>
  </si>
  <si>
    <t>We keep your books up to date every week in Xero, QuickBooks or Sage, reconcile your bank and send you a simple monthly report.</t>
  </si>
  <si>
    <t>You're on top of your deadlines and ready for what's coming. That's real peace of mind.</t>
  </si>
  <si>
    <t>You're getting there, but some deadlines are handled at the last minute. With MTD quarterly updates, the last-minute approach gets much harder.</t>
  </si>
  <si>
    <t>There's a real risk of penalties or overpaid tax here. The good news: this is very fixable with the right system in place.</t>
  </si>
  <si>
    <t>We look after VAT, Self-Assessment and MTD submissions, keep your deadline calendar and remind you well before anything is due.</t>
  </si>
  <si>
    <t>Your team is on solid ground. Contracts, payroll and advice are all in place.</t>
  </si>
  <si>
    <t>Some of the basics are in place, but gaps in contracts or policies can become expensive, especially with the Employment Rights Act changes.</t>
  </si>
  <si>
    <t>Your people processes carry risk right now. One difficult situation without the right paperwork can cost far more than getting it right.</t>
  </si>
  <si>
    <t>We run payroll and pensions, prepare contracts and policies, and give you practical HR support whenever you need it.</t>
  </si>
  <si>
    <t>You don't employ anyone yet, so there's nothing to fix here today. When you're ready to hire, get payroll, pensions and contracts set up before your first person starts.</t>
  </si>
  <si>
    <t>You've got admin under control and your time is protected. That's rare, well done.</t>
  </si>
  <si>
    <t>Admin is eating into time you could spend on customers, growth or a proper day off. Handing over a few tasks would make a real difference.</t>
  </si>
  <si>
    <t>Admin is running you, not the other way round. Evenings, weekends and missed enquiries are a clear sign it's time for help.</t>
  </si>
  <si>
    <t>We answer your calls, manage your inbox and diary, and take routine admin off your plate, so you can get back to business.</t>
  </si>
  <si>
    <t>You're visible, you know where your customers come from and you have a plan. That's a strong base to grow from.</t>
  </si>
  <si>
    <t>People can find you, but your marketing depends on when you have time. A simple, regular plan would bring more consistent enquiries.</t>
  </si>
  <si>
    <t>Growth is being left to chance. Without a plan or a visible presence, new customers are harder to win than they need to be.</t>
  </si>
  <si>
    <t>We plan and create your social media content, look after your Google profile and help you set clear goals for the year.</t>
  </si>
  <si>
    <t>Min score</t>
  </si>
  <si>
    <t>Label</t>
  </si>
  <si>
    <t>Stuck in the weeds</t>
  </si>
  <si>
    <t>Right now the back office is holding you back. You're not alone: this is the most common reason business owners come to us. The good news is that every area here can be fixed, one step at a time.</t>
  </si>
  <si>
    <t>Stretched</t>
  </si>
  <si>
    <t>You're keeping everything going, but it's taking more of your time and energy than it should. The priorities below will make the biggest difference first.</t>
  </si>
  <si>
    <t>Solid, with gaps</t>
  </si>
  <si>
    <t>You've built good foundations, but a few gaps are costing you time or peace of mind. Fix them now and you'll feel the difference within weeks.</t>
  </si>
  <si>
    <t>Running smoothly</t>
  </si>
  <si>
    <t>Your back office is in great shape. You have the systems most business owners wish they had. Use the quick wins below to keep it that way.</t>
  </si>
  <si>
    <t>Tip</t>
  </si>
  <si>
    <t>Construction &amp; trades</t>
  </si>
  <si>
    <t>Submit your CIS return by the 19th of every month, even when you've paid no subcontractors, and check whether the VAT domestic reverse charge applies before you send each invoice.</t>
  </si>
  <si>
    <t>Hospitality</t>
  </si>
  <si>
    <t>Tips must be passed on to staff in full and shared fairly, under a written tipping policy. From October 2026 you'll also need to consult staff on that policy. For irregular-hours staff, holiday can be accrued at 12.07% of hours worked.</t>
  </si>
  <si>
    <t>Agriculture &amp; rural business</t>
  </si>
  <si>
    <t>If you've diversified (holiday lets, events, a farm shop), keep separate records for each part of the business. Under MTD, property income and self-employment income are reported separately.</t>
  </si>
  <si>
    <t>Professional services</t>
  </si>
  <si>
    <t>Track your time against every job. Unbilled hours and scope creep are the biggest hidden leak in service businesses.</t>
  </si>
  <si>
    <t>Retail &amp; online selling</t>
  </si>
  <si>
    <t>Reconcile your payment platforms (Stripe, PayPal, Shopify, Amazon) to your bank, not just your sales totals. Online platforms now share seller data with HMRC.</t>
  </si>
  <si>
    <t>Other</t>
  </si>
  <si>
    <t>Whatever your sector, a 30-minute monthly review of your numbers is the single habit that pays back the most.</t>
  </si>
  <si>
    <t>Team size</t>
  </si>
  <si>
    <t>Just me</t>
  </si>
  <si>
    <t>2 to 5</t>
  </si>
  <si>
    <t>6 to 15</t>
  </si>
  <si>
    <t>16 to 30</t>
  </si>
  <si>
    <t>More than 30</t>
  </si>
  <si>
    <t>#</t>
  </si>
  <si>
    <t>Support option</t>
  </si>
  <si>
    <t>Description</t>
  </si>
  <si>
    <t>Essentials Back Office</t>
  </si>
  <si>
    <t>Your core bookkeeping, payroll for a small team, VAT or Self-Assessment and a few hours of admin support each month. Ideal if you want the essentials done properly, without the overwhelm.</t>
  </si>
  <si>
    <t>Growth Back Office</t>
  </si>
  <si>
    <t>Bookkeeping with credit control, payroll, VAT and management accounts, admin support, social media and HR help, all from one team. Built for businesses that are growing.</t>
  </si>
  <si>
    <t>Complete Back Office Solution</t>
  </si>
  <si>
    <t>A fully managed back office covering finance, payroll, HR, admin and marketing, with a dedicated account manager and a quarterly strategy call.</t>
  </si>
  <si>
    <t>Flexible, on-demand support</t>
  </si>
  <si>
    <t>You're in great shape. A one-off review, a project or extra help when things get busy may be all you need.</t>
  </si>
  <si>
    <t>Working weeks a year (for time value)</t>
  </si>
  <si>
    <t>Assumption: 52 weeks minus holidays and bank holidays.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</si>
</sst>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#,##0"/>
  </numFmts>
  <fonts count="34" x14ac:knownFonts="1">
    <font>
      <sz val="11"/>
      <color theme="1"/>
      <name val="Calibri"/>
      <family val="2"/>
      <charset val="1"/>
    </font>
    <font>
      <b/>
      <sz val="24"/>
      <color rgb="FFF96302"/>
      <name val="Poppins"/>
      <charset val="1"/>
    </font>
    <font>
      <sz val="12"/>
      <color rgb="FF565554"/>
      <name val="Poppins"/>
      <charset val="1"/>
    </font>
    <font>
      <b/>
      <sz val="14"/>
      <color rgb="FFF96302"/>
      <name val="Poppins"/>
      <charset val="1"/>
    </font>
    <font>
      <b/>
      <sz val="12"/>
      <color rgb="FFFFFFFF"/>
      <name val="Poppins"/>
      <charset val="1"/>
    </font>
    <font>
      <sz val="11"/>
      <color rgb="FF565554"/>
      <name val="Poppins"/>
      <charset val="1"/>
    </font>
    <font>
      <i/>
      <sz val="10"/>
      <color rgb="FF565554"/>
      <name val="Poppins"/>
      <charset val="1"/>
    </font>
    <font>
      <b/>
      <sz val="14"/>
      <color rgb="FFFFFFFF"/>
      <name val="Poppins"/>
      <charset val="1"/>
    </font>
    <font>
      <i/>
      <sz val="9"/>
      <color rgb="FF565554"/>
      <name val="Poppins"/>
      <charset val="1"/>
    </font>
    <font>
      <sz val="9"/>
      <color rgb="FFF96302"/>
      <name val="Poppins"/>
      <charset val="1"/>
    </font>
    <font>
      <b/>
      <sz val="20"/>
      <color rgb="FFF96302"/>
      <name val="Poppins"/>
      <charset val="1"/>
    </font>
    <font>
      <sz val="10.5"/>
      <color rgb="FF565554"/>
      <name val="Poppins"/>
      <charset val="1"/>
    </font>
    <font>
      <b/>
      <sz val="13"/>
      <color rgb="FFF96302"/>
      <name val="Poppins"/>
      <charset val="1"/>
    </font>
    <font>
      <sz val="10.5"/>
      <color rgb="FF1F1F1F"/>
      <name val="Poppins"/>
      <charset val="1"/>
    </font>
    <font>
      <b/>
      <sz val="13"/>
      <color rgb="FFFFFFFF"/>
      <name val="Poppins"/>
      <charset val="1"/>
    </font>
    <font>
      <b/>
      <sz val="10"/>
      <color rgb="FFF96302"/>
      <name val="Poppins"/>
      <charset val="1"/>
    </font>
    <font>
      <sz val="9"/>
      <color rgb="FFBBBBBB"/>
      <name val="Poppins"/>
      <charset val="1"/>
    </font>
    <font>
      <b/>
      <sz val="11"/>
      <color rgb="FF565554"/>
      <name val="Poppins"/>
      <charset val="1"/>
    </font>
    <font>
      <sz val="10"/>
      <color rgb="FFF96302"/>
      <name val="Poppins"/>
      <charset val="1"/>
    </font>
    <font>
      <b/>
      <sz val="10.5"/>
      <color rgb="FFB3261E"/>
      <name val="Poppins"/>
      <charset val="1"/>
    </font>
    <font>
      <b/>
      <sz val="11"/>
      <color rgb="FFFFFFFF"/>
      <name val="Poppins"/>
      <charset val="1"/>
    </font>
    <font>
      <b/>
      <sz val="18"/>
      <color rgb="FF565554"/>
      <name val="Poppins"/>
      <charset val="1"/>
    </font>
    <font>
      <b/>
      <sz val="40"/>
      <color rgb="FFF96302"/>
      <name val="Poppins"/>
      <charset val="1"/>
    </font>
    <font>
      <b/>
      <sz val="10"/>
      <color rgb="FFFFFFFF"/>
      <name val="Poppins"/>
      <charset val="1"/>
    </font>
    <font>
      <b/>
      <sz val="10.5"/>
      <color rgb="FF565554"/>
      <name val="Poppins"/>
      <charset val="1"/>
    </font>
    <font>
      <b/>
      <sz val="10.5"/>
      <color rgb="FFF96302"/>
      <name val="Poppins"/>
      <charset val="1"/>
    </font>
    <font>
      <sz val="10"/>
      <color rgb="FFF96302"/>
      <name val="Arial"/>
      <charset val="1"/>
    </font>
    <font>
      <b/>
      <sz val="10"/>
      <color rgb="FF565554"/>
      <name val="Poppins"/>
      <charset val="1"/>
    </font>
    <font>
      <sz val="10"/>
      <color rgb="FF565554"/>
      <name val="Poppins"/>
      <charset val="1"/>
    </font>
    <font>
      <b/>
      <sz val="12"/>
      <color rgb="FF565554"/>
      <name val="Poppins"/>
      <charset val="1"/>
    </font>
    <font>
      <sz val="9.5"/>
      <color rgb="FFF96302"/>
      <name val="Poppins"/>
      <charset val="1"/>
    </font>
    <font>
      <i/>
      <sz val="8.5"/>
      <color rgb="FF8A8A8A"/>
      <name val="Poppins"/>
      <charset val="1"/>
    </font>
    <font>
      <sz val="9"/>
      <color rgb="FF565554"/>
      <name val="Poppins"/>
      <charset val="1"/>
    </font>
    <font>
      <sz val="9.5"/>
      <color rgb="FF565554"/>
      <name val="Poppi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4F4F4"/>
      </patternFill>
    </fill>
    <fill>
      <patternFill patternType="solid">
        <fgColor rgb="FFF96302"/>
        <bgColor rgb="FFC24E00"/>
      </patternFill>
    </fill>
    <fill>
      <patternFill patternType="solid">
        <fgColor rgb="FFFEEFE6"/>
        <bgColor rgb="FFF4F4F4"/>
      </patternFill>
    </fill>
    <fill>
      <patternFill patternType="solid">
        <fgColor rgb="FF565554"/>
        <bgColor rgb="FF2E7D32"/>
      </patternFill>
    </fill>
  </fills>
  <borders count="3">
    <border>
      <left/>
      <right/>
      <top/>
      <bottom/>
      <diagonal/>
    </border>
    <border>
      <left style="medium">
        <color rgb="FFF96302"/>
      </left>
      <right style="medium">
        <color rgb="FFF96302"/>
      </right>
      <top style="medium">
        <color rgb="FFF96302"/>
      </top>
      <bottom style="medium">
        <color rgb="FFF96302"/>
      </bottom>
      <diagonal/>
    </border>
    <border>
      <left style="thin">
        <color rgb="FFE2E2E2"/>
      </left>
      <right style="thin">
        <color rgb="FFE2E2E2"/>
      </right>
      <top style="thin">
        <color rgb="FFE2E2E2"/>
      </top>
      <bottom style="thin">
        <color rgb="FFE2E2E2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1" fillId="4" borderId="0" xfId="0" applyFont="1" applyFill="1" applyAlignment="1">
      <alignment vertical="top" wrapText="1" indent="1"/>
    </xf>
    <xf numFmtId="0" fontId="11" fillId="2" borderId="0" xfId="0" applyFont="1" applyFill="1" applyAlignment="1">
      <alignment vertical="top" wrapText="1"/>
    </xf>
    <xf numFmtId="0" fontId="17" fillId="2" borderId="0" xfId="0" applyFont="1" applyFill="1" applyAlignment="1">
      <alignment vertical="top" wrapText="1"/>
    </xf>
    <xf numFmtId="0" fontId="28" fillId="4" borderId="0" xfId="0" applyFont="1" applyFill="1" applyAlignment="1">
      <alignment vertical="top" wrapText="1"/>
    </xf>
    <xf numFmtId="0" fontId="28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 wrapText="1" indent="1"/>
    </xf>
    <xf numFmtId="0" fontId="22" fillId="4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vertical="center" indent="1"/>
    </xf>
    <xf numFmtId="0" fontId="20" fillId="3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4" fillId="3" borderId="0" xfId="0" applyFont="1" applyFill="1" applyAlignment="1">
      <alignment vertical="center" indent="1"/>
    </xf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vertical="top" wrapText="1"/>
    </xf>
    <xf numFmtId="0" fontId="3" fillId="2" borderId="0" xfId="0" applyFont="1" applyFill="1"/>
    <xf numFmtId="0" fontId="4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/>
    <xf numFmtId="0" fontId="7" fillId="3" borderId="0" xfId="0" applyFont="1" applyFill="1" applyAlignment="1">
      <alignment horizontal="center" vertical="center" wrapText="1"/>
    </xf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11" fillId="2" borderId="0" xfId="0" applyFont="1" applyFill="1" applyAlignment="1">
      <alignment vertical="center" wrapText="1"/>
    </xf>
    <xf numFmtId="0" fontId="13" fillId="4" borderId="1" xfId="0" applyFont="1" applyFill="1" applyBorder="1" applyAlignment="1" applyProtection="1">
      <alignment vertical="center" wrapText="1"/>
      <protection locked="0"/>
    </xf>
    <xf numFmtId="164" fontId="13" fillId="4" borderId="1" xfId="0" applyNumberFormat="1" applyFont="1" applyFill="1" applyBorder="1" applyAlignment="1" applyProtection="1">
      <alignment vertical="center" wrapText="1"/>
      <protection locked="0"/>
    </xf>
    <xf numFmtId="0" fontId="15" fillId="2" borderId="0" xfId="0" applyFont="1" applyFill="1" applyAlignment="1">
      <alignment horizontal="center" vertical="center" wrapText="1"/>
    </xf>
    <xf numFmtId="0" fontId="16" fillId="2" borderId="0" xfId="0" applyFont="1" applyFill="1"/>
    <xf numFmtId="0" fontId="17" fillId="2" borderId="0" xfId="0" applyFont="1" applyFill="1"/>
    <xf numFmtId="0" fontId="18" fillId="2" borderId="0" xfId="0" applyFont="1" applyFill="1" applyAlignment="1">
      <alignment vertical="center" indent="2"/>
    </xf>
    <xf numFmtId="0" fontId="18" fillId="4" borderId="0" xfId="0" applyFont="1" applyFill="1" applyAlignment="1">
      <alignment horizontal="center" vertical="center" wrapText="1"/>
    </xf>
    <xf numFmtId="0" fontId="23" fillId="5" borderId="0" xfId="0" applyFont="1" applyFill="1" applyAlignment="1">
      <alignment vertical="center" indent="1"/>
    </xf>
    <xf numFmtId="0" fontId="24" fillId="2" borderId="2" xfId="0" applyFont="1" applyFill="1" applyBorder="1" applyAlignment="1">
      <alignment vertical="center" indent="1"/>
    </xf>
    <xf numFmtId="9" fontId="25" fillId="2" borderId="2" xfId="0" applyNumberFormat="1" applyFont="1" applyFill="1" applyBorder="1" applyAlignment="1">
      <alignment vertical="center" indent="1"/>
    </xf>
    <xf numFmtId="0" fontId="26" fillId="2" borderId="2" xfId="0" applyFont="1" applyFill="1" applyBorder="1" applyAlignment="1">
      <alignment vertical="center" indent="1"/>
    </xf>
    <xf numFmtId="0" fontId="27" fillId="2" borderId="2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vertical="top" wrapText="1"/>
    </xf>
    <xf numFmtId="0" fontId="24" fillId="4" borderId="0" xfId="0" applyFont="1" applyFill="1" applyAlignment="1">
      <alignment vertical="top" wrapText="1"/>
    </xf>
    <xf numFmtId="0" fontId="18" fillId="2" borderId="0" xfId="0" applyFont="1" applyFill="1"/>
    <xf numFmtId="0" fontId="32" fillId="0" borderId="0" xfId="0" applyFont="1"/>
    <xf numFmtId="164" fontId="32" fillId="0" borderId="0" xfId="0" applyNumberFormat="1" applyFont="1"/>
    <xf numFmtId="0" fontId="12" fillId="0" borderId="0" xfId="0" applyFont="1"/>
    <xf numFmtId="0" fontId="8" fillId="0" borderId="0" xfId="0" applyFont="1"/>
    <xf numFmtId="0" fontId="23" fillId="3" borderId="0" xfId="0" applyFont="1" applyFill="1"/>
    <xf numFmtId="0" fontId="33" fillId="0" borderId="0" xfId="0" applyFont="1" applyAlignment="1">
      <alignment vertical="top" wrapText="1"/>
    </xf>
    <xf numFmtId="0" fontId="29" fillId="2" borderId="0" xfId="0" applyFont="1" applyFill="1" applyAlignment="1">
      <alignment vertical="center" wrapText="1"/>
    </xf>
    <xf numFmtId="0" fontId="14" fillId="3" borderId="0" xfId="0" applyFont="1" applyFill="1" applyAlignment="1">
      <alignment horizontal="center" vertical="center" wrapText="1"/>
    </xf>
    <xf numFmtId="0" fontId="30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31" fillId="2" borderId="0" xfId="0" applyFont="1" applyFill="1" applyAlignment="1">
      <alignment vertical="top" wrapText="1"/>
    </xf>
  </cellXfs>
  <cellStyles count="1">
    <cellStyle name="Normal" xfId="0" builtinId="0"/>
  </cellStyles>
  <dxfs count="4">
    <dxf>
      <font>
        <b/>
        <color rgb="FF565554"/>
        <name val="Poppins"/>
        <charset val="1"/>
      </font>
      <fill>
        <patternFill>
          <bgColor rgb="FFF4F4F4"/>
        </patternFill>
      </fill>
    </dxf>
    <dxf>
      <font>
        <b/>
        <color rgb="FFB3261E"/>
        <name val="Poppins"/>
        <charset val="1"/>
      </font>
      <fill>
        <patternFill>
          <bgColor rgb="FFF8D7D3"/>
        </patternFill>
      </fill>
    </dxf>
    <dxf>
      <font>
        <b/>
        <color rgb="FFC24E00"/>
        <name val="Poppins"/>
        <charset val="1"/>
      </font>
      <fill>
        <patternFill>
          <bgColor rgb="FFFDE3D1"/>
        </patternFill>
      </fill>
    </dxf>
    <dxf>
      <font>
        <b/>
        <color rgb="FF2E7D32"/>
        <name val="Poppins"/>
        <charset val="1"/>
      </font>
      <fill>
        <patternFill>
          <bgColor rgb="FFE3F1E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78787"/>
      <rgbColor rgb="FF9999FF"/>
      <rgbColor rgb="FFC24E00"/>
      <rgbColor rgb="FFFEEFE6"/>
      <rgbColor rgb="FFF4F4F4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2E2"/>
      <rgbColor rgb="FFE3F1E0"/>
      <rgbColor rgb="FFFDE3D1"/>
      <rgbColor rgb="FF99CCFF"/>
      <rgbColor rgb="FFFF99CC"/>
      <rgbColor rgb="FFCC99FF"/>
      <rgbColor rgb="FFF8D7D3"/>
      <rgbColor rgb="FF3366FF"/>
      <rgbColor rgb="FF33CCCC"/>
      <rgbColor rgb="FF99CC00"/>
      <rgbColor rgb="FFFFCC00"/>
      <rgbColor rgb="FFFF9900"/>
      <rgbColor rgb="FFF96302"/>
      <rgbColor rgb="FF565554"/>
      <rgbColor rgb="FF8A8A8A"/>
      <rgbColor rgb="FF003366"/>
      <rgbColor rgb="FF2E7D32"/>
      <rgbColor rgb="FF003300"/>
      <rgbColor rgb="FF333300"/>
      <rgbColor rgb="FFB3261E"/>
      <rgbColor rgb="FF993366"/>
      <rgbColor rgb="FF333399"/>
      <rgbColor rgb="FF1F1F1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31160454557812034"/>
          <c:y val="0.14912367427646953"/>
          <c:w val="0.38254537875286593"/>
          <c:h val="0.75882617292827614"/>
        </c:manualLayout>
      </c:layout>
      <c:radarChart>
        <c:radarStyle val="filled"/>
        <c:varyColors val="0"/>
        <c:ser>
          <c:idx val="0"/>
          <c:order val="0"/>
          <c:tx>
            <c:strRef>
              <c:f>Calc!$G$25</c:f>
              <c:strCache>
                <c:ptCount val="1"/>
                <c:pt idx="0">
                  <c:v>Pct x100</c:v>
                </c:pt>
              </c:strCache>
            </c:strRef>
          </c:tx>
          <c:spPr>
            <a:solidFill>
              <a:srgbClr val="F96302"/>
            </a:solidFill>
            <a:ln w="0">
              <a:solidFill>
                <a:srgbClr val="F96302"/>
              </a:solidFill>
            </a:ln>
          </c:spP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Calc!$B$26:$B$30</c:f>
              <c:strCache>
                <c:ptCount val="5"/>
                <c:pt idx="0">
                  <c:v>Money &amp; Bookkeeping</c:v>
                </c:pt>
                <c:pt idx="1">
                  <c:v>Tax &amp; Compliance</c:v>
                </c:pt>
                <c:pt idx="2">
                  <c:v>Payroll &amp; People</c:v>
                </c:pt>
                <c:pt idx="3">
                  <c:v>Admin &amp; Your Time</c:v>
                </c:pt>
                <c:pt idx="4">
                  <c:v>Marketing &amp; Growth</c:v>
                </c:pt>
              </c:strCache>
            </c:strRef>
          </c:cat>
          <c:val>
            <c:numRef>
              <c:f>Calc!$G$26:$G$30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69-BC46-A669-5C55A02CD5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15105"/>
        <c:axId val="89343037"/>
      </c:radarChart>
      <c:catAx>
        <c:axId val="20615105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89343037"/>
        <c:crosses val="autoZero"/>
        <c:auto val="1"/>
        <c:lblAlgn val="ctr"/>
        <c:lblOffset val="100"/>
        <c:noMultiLvlLbl val="0"/>
      </c:catAx>
      <c:valAx>
        <c:axId val="89343037"/>
        <c:scaling>
          <c:orientation val="minMax"/>
          <c:max val="100"/>
          <c:min val="0"/>
        </c:scaling>
        <c:delete val="1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20615105"/>
        <c:crosses val="autoZero"/>
        <c:crossBetween val="midCat"/>
        <c:majorUnit val="25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1618920</xdr:colOff>
      <xdr:row>6</xdr:row>
      <xdr:rowOff>66240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63760" y="152280"/>
          <a:ext cx="1618920" cy="1018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13</xdr:row>
      <xdr:rowOff>0</xdr:rowOff>
    </xdr:from>
    <xdr:to>
      <xdr:col>10</xdr:col>
      <xdr:colOff>756360</xdr:colOff>
      <xdr:row>20</xdr:row>
      <xdr:rowOff>117000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9"/>
  <sheetViews>
    <sheetView showGridLines="0" tabSelected="1" zoomScaleNormal="100" workbookViewId="0">
      <selection activeCell="C20" sqref="C20"/>
    </sheetView>
  </sheetViews>
  <sheetFormatPr baseColWidth="10" defaultColWidth="8.6640625" defaultRowHeight="15" x14ac:dyDescent="0.2"/>
  <cols>
    <col min="1" max="1" width="3" customWidth="1"/>
    <col min="2" max="2" width="5" customWidth="1"/>
    <col min="3" max="3" width="80" customWidth="1"/>
    <col min="4" max="4" width="5" customWidth="1"/>
  </cols>
  <sheetData>
    <row r="1" spans="1:13" ht="12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5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 customHeight="1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5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5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15" customHeigh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15" customHeight="1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ht="15" customHeight="1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ht="37" x14ac:dyDescent="0.55000000000000004">
      <c r="A10" s="14"/>
      <c r="B10" s="14"/>
      <c r="C10" s="15" t="s">
        <v>0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ht="36" customHeight="1" x14ac:dyDescent="0.2">
      <c r="A11" s="14"/>
      <c r="B11" s="14"/>
      <c r="C11" s="16" t="s">
        <v>1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22" x14ac:dyDescent="0.35">
      <c r="A13" s="14"/>
      <c r="B13" s="14"/>
      <c r="C13" s="17" t="s">
        <v>2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ht="30" customHeight="1" x14ac:dyDescent="0.2">
      <c r="A14" s="14"/>
      <c r="B14" s="18" t="s">
        <v>3</v>
      </c>
      <c r="C14" s="19" t="s">
        <v>4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ht="30" customHeight="1" x14ac:dyDescent="0.2">
      <c r="A15" s="14"/>
      <c r="B15" s="18" t="s">
        <v>5</v>
      </c>
      <c r="C15" s="19" t="s">
        <v>6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ht="30" customHeight="1" x14ac:dyDescent="0.2">
      <c r="A16" s="14"/>
      <c r="B16" s="18" t="s">
        <v>7</v>
      </c>
      <c r="C16" s="19" t="s">
        <v>8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7" x14ac:dyDescent="0.3">
      <c r="A18" s="14"/>
      <c r="B18" s="14"/>
      <c r="C18" s="20" t="s">
        <v>9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3" ht="33.75" customHeight="1" x14ac:dyDescent="0.2">
      <c r="A20" s="14"/>
      <c r="B20" s="14"/>
      <c r="C20" s="21" t="str">
        <f>HYPERLINK("#'Your Check'!A1","Start the check  →")</f>
        <v>Start the check  →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13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spans="1:13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3" x14ac:dyDescent="0.2">
      <c r="A23" s="14"/>
      <c r="B23" s="14"/>
      <c r="C23" s="22" t="s">
        <v>10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x14ac:dyDescent="0.2">
      <c r="A24" s="14"/>
      <c r="B24" s="14"/>
      <c r="C24" s="23" t="s">
        <v>11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3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3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3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13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13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</row>
    <row r="33" spans="1:13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3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1:13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3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3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3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13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x14ac:dyDescent="0.2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x14ac:dyDescent="0.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x14ac:dyDescent="0.2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x14ac:dyDescent="0.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x14ac:dyDescent="0.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x14ac:dyDescent="0.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x14ac:dyDescent="0.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x14ac:dyDescent="0.2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x14ac:dyDescent="0.2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x14ac:dyDescent="0.2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x14ac:dyDescent="0.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x14ac:dyDescent="0.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x14ac:dyDescent="0.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x14ac:dyDescent="0.2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x14ac:dyDescent="0.2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x14ac:dyDescent="0.2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x14ac:dyDescent="0.2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x14ac:dyDescent="0.2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x14ac:dyDescent="0.2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x14ac:dyDescent="0.2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x14ac:dyDescent="0.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x14ac:dyDescent="0.2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x14ac:dyDescent="0.2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x14ac:dyDescent="0.2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x14ac:dyDescent="0.2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x14ac:dyDescent="0.2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x14ac:dyDescent="0.2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x14ac:dyDescent="0.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x14ac:dyDescent="0.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x14ac:dyDescent="0.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x14ac:dyDescent="0.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x14ac:dyDescent="0.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x14ac:dyDescent="0.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x14ac:dyDescent="0.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x14ac:dyDescent="0.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x14ac:dyDescent="0.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x14ac:dyDescent="0.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x14ac:dyDescent="0.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x14ac:dyDescent="0.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x14ac:dyDescent="0.2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x14ac:dyDescent="0.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x14ac:dyDescent="0.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x14ac:dyDescent="0.2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</sheetData>
  <sheetProtection sheet="1"/>
  <pageMargins left="0.75" right="0.75" top="1" bottom="1" header="0.511811023622047" footer="0.511811023622047"/>
  <pageSetup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19"/>
  <sheetViews>
    <sheetView showGridLines="0" zoomScaleNormal="100" workbookViewId="0">
      <pane ySplit="4" topLeftCell="A5" activePane="bottomLeft" state="frozen"/>
      <selection pane="bottomLeft" activeCell="D6" sqref="D6"/>
    </sheetView>
  </sheetViews>
  <sheetFormatPr baseColWidth="10" defaultColWidth="8.6640625" defaultRowHeight="15" x14ac:dyDescent="0.2"/>
  <cols>
    <col min="1" max="1" width="3" customWidth="1"/>
    <col min="2" max="2" width="5" customWidth="1"/>
    <col min="3" max="3" width="58" customWidth="1"/>
    <col min="4" max="4" width="50" customWidth="1"/>
    <col min="5" max="5" width="3" customWidth="1"/>
    <col min="6" max="6" width="6" hidden="1" customWidth="1"/>
  </cols>
  <sheetData>
    <row r="1" spans="1:13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2" x14ac:dyDescent="0.5">
      <c r="A2" s="14"/>
      <c r="B2" s="14"/>
      <c r="C2" s="24" t="s">
        <v>0</v>
      </c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8" x14ac:dyDescent="0.3">
      <c r="A3" s="14"/>
      <c r="B3" s="14"/>
      <c r="C3" s="25" t="s">
        <v>12</v>
      </c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21" x14ac:dyDescent="0.35">
      <c r="A5" s="14"/>
      <c r="B5" s="14"/>
      <c r="C5" s="26" t="s">
        <v>13</v>
      </c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21.75" customHeight="1" x14ac:dyDescent="0.2">
      <c r="A6" s="14"/>
      <c r="B6" s="14"/>
      <c r="C6" s="27" t="s">
        <v>14</v>
      </c>
      <c r="D6" s="28"/>
      <c r="E6" s="14"/>
      <c r="F6" s="14"/>
      <c r="G6" s="14"/>
      <c r="H6" s="14"/>
      <c r="I6" s="14"/>
      <c r="J6" s="14"/>
      <c r="K6" s="14"/>
      <c r="L6" s="14"/>
      <c r="M6" s="14"/>
    </row>
    <row r="7" spans="1:13" ht="21.75" customHeight="1" x14ac:dyDescent="0.2">
      <c r="A7" s="14"/>
      <c r="B7" s="14"/>
      <c r="C7" s="27" t="s">
        <v>15</v>
      </c>
      <c r="D7" s="28"/>
      <c r="E7" s="14"/>
      <c r="F7" s="14"/>
      <c r="G7" s="14"/>
      <c r="H7" s="14"/>
      <c r="I7" s="14"/>
      <c r="J7" s="14"/>
      <c r="K7" s="14"/>
      <c r="L7" s="14"/>
      <c r="M7" s="14"/>
    </row>
    <row r="8" spans="1:13" ht="21.75" customHeight="1" x14ac:dyDescent="0.2">
      <c r="A8" s="14"/>
      <c r="B8" s="14"/>
      <c r="C8" s="27" t="s">
        <v>16</v>
      </c>
      <c r="D8" s="28"/>
      <c r="E8" s="14"/>
      <c r="F8" s="14"/>
      <c r="G8" s="14"/>
      <c r="H8" s="14"/>
      <c r="I8" s="14"/>
      <c r="J8" s="14"/>
      <c r="K8" s="14"/>
      <c r="L8" s="14"/>
      <c r="M8" s="14"/>
    </row>
    <row r="9" spans="1:13" ht="21.75" customHeight="1" x14ac:dyDescent="0.2">
      <c r="A9" s="14"/>
      <c r="B9" s="14"/>
      <c r="C9" s="27" t="s">
        <v>17</v>
      </c>
      <c r="D9" s="29"/>
      <c r="E9" s="14"/>
      <c r="F9" s="14"/>
      <c r="G9" s="14"/>
      <c r="H9" s="14"/>
      <c r="I9" s="14"/>
      <c r="J9" s="14"/>
      <c r="K9" s="14"/>
      <c r="L9" s="14"/>
      <c r="M9" s="14"/>
    </row>
    <row r="10" spans="1:13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ht="25.5" customHeight="1" x14ac:dyDescent="0.2">
      <c r="A11" s="14"/>
      <c r="B11" s="13" t="s">
        <v>18</v>
      </c>
      <c r="C11" s="13"/>
      <c r="D11" s="13"/>
      <c r="E11" s="14"/>
      <c r="F11" s="14"/>
      <c r="G11" s="14"/>
      <c r="H11" s="14"/>
      <c r="I11" s="14"/>
      <c r="J11" s="14"/>
      <c r="K11" s="14"/>
      <c r="L11" s="14"/>
      <c r="M11" s="14"/>
    </row>
    <row r="12" spans="1:13" ht="33.75" customHeight="1" x14ac:dyDescent="0.2">
      <c r="A12" s="14"/>
      <c r="B12" s="30">
        <v>1</v>
      </c>
      <c r="C12" s="27" t="str">
        <f>Content!D5</f>
        <v>How up to date are your books right now?</v>
      </c>
      <c r="D12" s="28"/>
      <c r="E12" s="14"/>
      <c r="F12" s="31" t="str">
        <f>IF(D12="","",INDEX(Content!$K$5:$O$5,MATCH(D12,Content!$F$5:$J$5,0)))</f>
        <v/>
      </c>
      <c r="G12" s="14"/>
      <c r="H12" s="14"/>
      <c r="I12" s="14"/>
      <c r="J12" s="14"/>
      <c r="K12" s="14"/>
      <c r="L12" s="14"/>
      <c r="M12" s="14"/>
    </row>
    <row r="13" spans="1:13" ht="33.75" customHeight="1" x14ac:dyDescent="0.2">
      <c r="A13" s="14"/>
      <c r="B13" s="30">
        <v>2</v>
      </c>
      <c r="C13" s="27" t="str">
        <f>Content!D6</f>
        <v>Could you tell me last month's profit in under five minutes?</v>
      </c>
      <c r="D13" s="28"/>
      <c r="E13" s="14"/>
      <c r="F13" s="31" t="str">
        <f>IF(D13="","",INDEX(Content!$K$6:$O$6,MATCH(D13,Content!$F$6:$J$6,0)))</f>
        <v/>
      </c>
      <c r="G13" s="14"/>
      <c r="H13" s="14"/>
      <c r="I13" s="14"/>
      <c r="J13" s="14"/>
      <c r="K13" s="14"/>
      <c r="L13" s="14"/>
      <c r="M13" s="14"/>
    </row>
    <row r="14" spans="1:13" ht="33.75" customHeight="1" x14ac:dyDescent="0.2">
      <c r="A14" s="14"/>
      <c r="B14" s="30">
        <v>3</v>
      </c>
      <c r="C14" s="27" t="str">
        <f>Content!D7</f>
        <v>How often are your bank accounts reconciled?</v>
      </c>
      <c r="D14" s="28"/>
      <c r="E14" s="14"/>
      <c r="F14" s="31" t="str">
        <f>IF(D14="","",INDEX(Content!$K$7:$O$7,MATCH(D14,Content!$F$7:$J$7,0)))</f>
        <v/>
      </c>
      <c r="G14" s="14"/>
      <c r="H14" s="14"/>
      <c r="I14" s="14"/>
      <c r="J14" s="14"/>
      <c r="K14" s="14"/>
      <c r="L14" s="14"/>
      <c r="M14" s="14"/>
    </row>
    <row r="15" spans="1:13" ht="33.75" customHeight="1" x14ac:dyDescent="0.2">
      <c r="A15" s="14"/>
      <c r="B15" s="30">
        <v>4</v>
      </c>
      <c r="C15" s="27" t="str">
        <f>Content!D8</f>
        <v>How many of your invoices are more than 30 days overdue?</v>
      </c>
      <c r="D15" s="28"/>
      <c r="E15" s="14"/>
      <c r="F15" s="31" t="str">
        <f>IF(D15="","",INDEX(Content!$K$8:$O$8,MATCH(D15,Content!$F$8:$J$8,0)))</f>
        <v/>
      </c>
      <c r="G15" s="14"/>
      <c r="H15" s="14"/>
      <c r="I15" s="14"/>
      <c r="J15" s="14"/>
      <c r="K15" s="14"/>
      <c r="L15" s="14"/>
      <c r="M15" s="14"/>
    </row>
    <row r="16" spans="1:13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25.5" customHeight="1" x14ac:dyDescent="0.2">
      <c r="A17" s="14"/>
      <c r="B17" s="13" t="s">
        <v>19</v>
      </c>
      <c r="C17" s="13"/>
      <c r="D17" s="13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33.75" customHeight="1" x14ac:dyDescent="0.2">
      <c r="A18" s="14"/>
      <c r="B18" s="30">
        <v>5</v>
      </c>
      <c r="C18" s="27" t="str">
        <f>Content!D9</f>
        <v>Are you ready for Making Tax Digital for Income Tax?</v>
      </c>
      <c r="D18" s="28"/>
      <c r="E18" s="14"/>
      <c r="F18" s="31" t="str">
        <f>IF(D18="","",INDEX(Content!$K$9:$O$9,MATCH(D18,Content!$F$9:$J$9,0)))</f>
        <v/>
      </c>
      <c r="G18" s="14"/>
      <c r="H18" s="14"/>
      <c r="I18" s="14"/>
      <c r="J18" s="14"/>
      <c r="K18" s="14"/>
      <c r="L18" s="14"/>
      <c r="M18" s="14"/>
    </row>
    <row r="19" spans="1:13" ht="33.75" customHeight="1" x14ac:dyDescent="0.2">
      <c r="A19" s="14"/>
      <c r="B19" s="30">
        <v>6</v>
      </c>
      <c r="C19" s="27" t="str">
        <f>Content!D10</f>
        <v>In the last two years, how have your HMRC and Companies House deadlines gone?</v>
      </c>
      <c r="D19" s="28"/>
      <c r="E19" s="14"/>
      <c r="F19" s="31" t="str">
        <f>IF(D19="","",INDEX(Content!$K$10:$O$10,MATCH(D19,Content!$F$10:$J$10,0)))</f>
        <v/>
      </c>
      <c r="G19" s="14"/>
      <c r="H19" s="14"/>
      <c r="I19" s="14"/>
      <c r="J19" s="14"/>
      <c r="K19" s="14"/>
      <c r="L19" s="14"/>
      <c r="M19" s="14"/>
    </row>
    <row r="20" spans="1:13" ht="33.75" customHeight="1" x14ac:dyDescent="0.2">
      <c r="A20" s="14"/>
      <c r="B20" s="30">
        <v>7</v>
      </c>
      <c r="C20" s="27" t="str">
        <f>Content!D11</f>
        <v>How confident are you that you claim every expense you're allowed to?</v>
      </c>
      <c r="D20" s="28"/>
      <c r="E20" s="14"/>
      <c r="F20" s="31" t="str">
        <f>IF(D20="","",INDEX(Content!$K$11:$O$11,MATCH(D20,Content!$F$11:$J$11,0)))</f>
        <v/>
      </c>
      <c r="G20" s="14"/>
      <c r="H20" s="14"/>
      <c r="I20" s="14"/>
      <c r="J20" s="14"/>
      <c r="K20" s="14"/>
      <c r="L20" s="14"/>
      <c r="M20" s="14"/>
    </row>
    <row r="21" spans="1:13" ht="33.75" customHeight="1" x14ac:dyDescent="0.2">
      <c r="A21" s="14"/>
      <c r="B21" s="30">
        <v>8</v>
      </c>
      <c r="C21" s="27" t="str">
        <f>Content!D12</f>
        <v>How do you keep your receipts and business records?</v>
      </c>
      <c r="D21" s="28"/>
      <c r="E21" s="14"/>
      <c r="F21" s="31" t="str">
        <f>IF(D21="","",INDEX(Content!$K$12:$O$12,MATCH(D21,Content!$F$12:$J$12,0)))</f>
        <v/>
      </c>
      <c r="G21" s="14"/>
      <c r="H21" s="14"/>
      <c r="I21" s="14"/>
      <c r="J21" s="14"/>
      <c r="K21" s="14"/>
      <c r="L21" s="14"/>
      <c r="M21" s="14"/>
    </row>
    <row r="22" spans="1:13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3" ht="25.5" customHeight="1" x14ac:dyDescent="0.2">
      <c r="A23" s="14"/>
      <c r="B23" s="13" t="s">
        <v>20</v>
      </c>
      <c r="C23" s="13"/>
      <c r="D23" s="13"/>
      <c r="E23" s="14"/>
      <c r="F23" s="14"/>
      <c r="G23" s="14"/>
      <c r="H23" s="14"/>
      <c r="I23" s="14"/>
      <c r="J23" s="14"/>
      <c r="K23" s="14"/>
      <c r="L23" s="14"/>
      <c r="M23" s="14"/>
    </row>
    <row r="24" spans="1:13" ht="33.75" customHeight="1" x14ac:dyDescent="0.2">
      <c r="A24" s="14"/>
      <c r="B24" s="30">
        <v>9</v>
      </c>
      <c r="C24" s="27" t="str">
        <f>Content!D13</f>
        <v>Does everyone who works for you have a written contract?</v>
      </c>
      <c r="D24" s="28"/>
      <c r="E24" s="14"/>
      <c r="F24" s="31" t="str">
        <f>IF(D24="","",INDEX(Content!$K$13:$O$13,MATCH(D24,Content!$F$13:$J$13,0)))</f>
        <v/>
      </c>
      <c r="G24" s="14"/>
      <c r="H24" s="14"/>
      <c r="I24" s="14"/>
      <c r="J24" s="14"/>
      <c r="K24" s="14"/>
      <c r="L24" s="14"/>
      <c r="M24" s="14"/>
    </row>
    <row r="25" spans="1:13" ht="33.75" customHeight="1" x14ac:dyDescent="0.2">
      <c r="A25" s="14"/>
      <c r="B25" s="30">
        <v>10</v>
      </c>
      <c r="C25" s="27" t="str">
        <f>Content!D14</f>
        <v>How is your payroll run?</v>
      </c>
      <c r="D25" s="28"/>
      <c r="E25" s="14"/>
      <c r="F25" s="31" t="str">
        <f>IF(D25="","",INDEX(Content!$K$14:$O$14,MATCH(D25,Content!$F$14:$J$14,0)))</f>
        <v/>
      </c>
      <c r="G25" s="14"/>
      <c r="H25" s="14"/>
      <c r="I25" s="14"/>
      <c r="J25" s="14"/>
      <c r="K25" s="14"/>
      <c r="L25" s="14"/>
      <c r="M25" s="14"/>
    </row>
    <row r="26" spans="1:13" ht="33.75" customHeight="1" x14ac:dyDescent="0.2">
      <c r="A26" s="14"/>
      <c r="B26" s="30">
        <v>11</v>
      </c>
      <c r="C26" s="27" t="str">
        <f>Content!D15</f>
        <v>Have you updated your contracts and policies for the Employment Rights Act 2025?</v>
      </c>
      <c r="D26" s="28"/>
      <c r="E26" s="14"/>
      <c r="F26" s="31" t="str">
        <f>IF(D26="","",INDEX(Content!$K$15:$O$15,MATCH(D26,Content!$F$15:$J$15,0)))</f>
        <v/>
      </c>
      <c r="G26" s="14"/>
      <c r="H26" s="14"/>
      <c r="I26" s="14"/>
      <c r="J26" s="14"/>
      <c r="K26" s="14"/>
      <c r="L26" s="14"/>
      <c r="M26" s="14"/>
    </row>
    <row r="27" spans="1:13" ht="33.75" customHeight="1" x14ac:dyDescent="0.2">
      <c r="A27" s="14"/>
      <c r="B27" s="30">
        <v>12</v>
      </c>
      <c r="C27" s="27" t="str">
        <f>Content!D16</f>
        <v>When you need HR advice (a difficult conversation, a long-term sickness, a dismissal), what do you do?</v>
      </c>
      <c r="D27" s="28"/>
      <c r="E27" s="14"/>
      <c r="F27" s="31" t="str">
        <f>IF(D27="","",INDEX(Content!$K$16:$O$16,MATCH(D27,Content!$F$16:$J$16,0)))</f>
        <v/>
      </c>
      <c r="G27" s="14"/>
      <c r="H27" s="14"/>
      <c r="I27" s="14"/>
      <c r="J27" s="14"/>
      <c r="K27" s="14"/>
      <c r="L27" s="14"/>
      <c r="M27" s="14"/>
    </row>
    <row r="28" spans="1:13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3" ht="25.5" customHeight="1" x14ac:dyDescent="0.2">
      <c r="A29" s="14"/>
      <c r="B29" s="13" t="s">
        <v>21</v>
      </c>
      <c r="C29" s="13"/>
      <c r="D29" s="13"/>
      <c r="E29" s="14"/>
      <c r="F29" s="14"/>
      <c r="G29" s="14"/>
      <c r="H29" s="14"/>
      <c r="I29" s="14"/>
      <c r="J29" s="14"/>
      <c r="K29" s="14"/>
      <c r="L29" s="14"/>
      <c r="M29" s="14"/>
    </row>
    <row r="30" spans="1:13" ht="33.75" customHeight="1" x14ac:dyDescent="0.2">
      <c r="A30" s="14"/>
      <c r="B30" s="30">
        <v>13</v>
      </c>
      <c r="C30" s="27" t="str">
        <f>Content!D17</f>
        <v>How many hours a week do you spend on admin (emails, paperwork, scheduling, chasing)?</v>
      </c>
      <c r="D30" s="28"/>
      <c r="E30" s="14"/>
      <c r="F30" s="31" t="str">
        <f>IF(D30="","",INDEX(Content!$K$17:$O$17,MATCH(D30,Content!$F$17:$J$17,0)))</f>
        <v/>
      </c>
      <c r="G30" s="14"/>
      <c r="H30" s="14"/>
      <c r="I30" s="14"/>
      <c r="J30" s="14"/>
      <c r="K30" s="14"/>
      <c r="L30" s="14"/>
      <c r="M30" s="14"/>
    </row>
    <row r="31" spans="1:13" ht="33.75" customHeight="1" x14ac:dyDescent="0.2">
      <c r="A31" s="14"/>
      <c r="B31" s="30">
        <v>14</v>
      </c>
      <c r="C31" s="27" t="str">
        <f>Content!D18</f>
        <v>How often do you work evenings or weekends to catch up on admin?</v>
      </c>
      <c r="D31" s="28"/>
      <c r="E31" s="14"/>
      <c r="F31" s="31" t="str">
        <f>IF(D31="","",INDEX(Content!$K$18:$O$18,MATCH(D31,Content!$F$18:$J$18,0)))</f>
        <v/>
      </c>
      <c r="G31" s="14"/>
      <c r="H31" s="14"/>
      <c r="I31" s="14"/>
      <c r="J31" s="14"/>
      <c r="K31" s="14"/>
      <c r="L31" s="14"/>
      <c r="M31" s="14"/>
    </row>
    <row r="32" spans="1:13" ht="33.75" customHeight="1" x14ac:dyDescent="0.2">
      <c r="A32" s="14"/>
      <c r="B32" s="30">
        <v>15</v>
      </c>
      <c r="C32" s="27" t="str">
        <f>Content!D19</f>
        <v>What happens to calls and emails when you're on site, with a customer or on holiday?</v>
      </c>
      <c r="D32" s="28"/>
      <c r="E32" s="14"/>
      <c r="F32" s="31" t="str">
        <f>IF(D32="","",INDEX(Content!$K$19:$O$19,MATCH(D32,Content!$F$19:$J$19,0)))</f>
        <v/>
      </c>
      <c r="G32" s="14"/>
      <c r="H32" s="14"/>
      <c r="I32" s="14"/>
      <c r="J32" s="14"/>
      <c r="K32" s="14"/>
      <c r="L32" s="14"/>
      <c r="M32" s="14"/>
    </row>
    <row r="33" spans="1:13" ht="33.75" customHeight="1" x14ac:dyDescent="0.2">
      <c r="A33" s="14"/>
      <c r="B33" s="30">
        <v>16</v>
      </c>
      <c r="C33" s="27" t="str">
        <f>Content!D20</f>
        <v>If you were off for two weeks, could the business keep running?</v>
      </c>
      <c r="D33" s="28"/>
      <c r="E33" s="14"/>
      <c r="F33" s="31" t="str">
        <f>IF(D33="","",INDEX(Content!$K$20:$O$20,MATCH(D33,Content!$F$20:$J$20,0)))</f>
        <v/>
      </c>
      <c r="G33" s="14"/>
      <c r="H33" s="14"/>
      <c r="I33" s="14"/>
      <c r="J33" s="14"/>
      <c r="K33" s="14"/>
      <c r="L33" s="14"/>
      <c r="M33" s="14"/>
    </row>
    <row r="34" spans="1:13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ht="25.5" customHeight="1" x14ac:dyDescent="0.2">
      <c r="A35" s="14"/>
      <c r="B35" s="13" t="s">
        <v>22</v>
      </c>
      <c r="C35" s="13"/>
      <c r="D35" s="13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33.75" customHeight="1" x14ac:dyDescent="0.2">
      <c r="A36" s="14"/>
      <c r="B36" s="30">
        <v>17</v>
      </c>
      <c r="C36" s="27" t="str">
        <f>Content!D21</f>
        <v>How often do you post on social media for your business?</v>
      </c>
      <c r="D36" s="28"/>
      <c r="E36" s="14"/>
      <c r="F36" s="31" t="str">
        <f>IF(D36="","",INDEX(Content!$K$21:$O$21,MATCH(D36,Content!$F$21:$J$21,0)))</f>
        <v/>
      </c>
      <c r="G36" s="14"/>
      <c r="H36" s="14"/>
      <c r="I36" s="14"/>
      <c r="J36" s="14"/>
      <c r="K36" s="14"/>
      <c r="L36" s="14"/>
      <c r="M36" s="14"/>
    </row>
    <row r="37" spans="1:13" ht="33.75" customHeight="1" x14ac:dyDescent="0.2">
      <c r="A37" s="14"/>
      <c r="B37" s="30">
        <v>18</v>
      </c>
      <c r="C37" s="27" t="str">
        <f>Content!D22</f>
        <v>Is your Google Business Profile complete, and do you ask happy customers for reviews?</v>
      </c>
      <c r="D37" s="28"/>
      <c r="E37" s="14"/>
      <c r="F37" s="31" t="str">
        <f>IF(D37="","",INDEX(Content!$K$22:$O$22,MATCH(D37,Content!$F$22:$J$22,0)))</f>
        <v/>
      </c>
      <c r="G37" s="14"/>
      <c r="H37" s="14"/>
      <c r="I37" s="14"/>
      <c r="J37" s="14"/>
      <c r="K37" s="14"/>
      <c r="L37" s="14"/>
      <c r="M37" s="14"/>
    </row>
    <row r="38" spans="1:13" ht="33.75" customHeight="1" x14ac:dyDescent="0.2">
      <c r="A38" s="14"/>
      <c r="B38" s="30">
        <v>19</v>
      </c>
      <c r="C38" s="27" t="str">
        <f>Content!D23</f>
        <v>Do you know where your new customers come from?</v>
      </c>
      <c r="D38" s="28"/>
      <c r="E38" s="14"/>
      <c r="F38" s="31" t="str">
        <f>IF(D38="","",INDEX(Content!$K$23:$O$23,MATCH(D38,Content!$F$23:$J$23,0)))</f>
        <v/>
      </c>
      <c r="G38" s="14"/>
      <c r="H38" s="14"/>
      <c r="I38" s="14"/>
      <c r="J38" s="14"/>
      <c r="K38" s="14"/>
      <c r="L38" s="14"/>
      <c r="M38" s="14"/>
    </row>
    <row r="39" spans="1:13" ht="33.75" customHeight="1" x14ac:dyDescent="0.2">
      <c r="A39" s="14"/>
      <c r="B39" s="30">
        <v>20</v>
      </c>
      <c r="C39" s="27" t="str">
        <f>Content!D24</f>
        <v>Do you have a clear plan for the next 12 months (goals, numbers, people)?</v>
      </c>
      <c r="D39" s="28"/>
      <c r="E39" s="14"/>
      <c r="F39" s="31" t="str">
        <f>IF(D39="","",INDEX(Content!$K$24:$O$24,MATCH(D39,Content!$F$24:$J$24,0)))</f>
        <v/>
      </c>
      <c r="G39" s="14"/>
      <c r="H39" s="14"/>
      <c r="I39" s="14"/>
      <c r="J39" s="14"/>
      <c r="K39" s="14"/>
      <c r="L39" s="14"/>
      <c r="M39" s="14"/>
    </row>
    <row r="40" spans="1:13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1:13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 ht="18" x14ac:dyDescent="0.3">
      <c r="A42" s="14"/>
      <c r="B42" s="14"/>
      <c r="C42" s="32" t="str">
        <f>"You have answered "&amp;COUNTA(D12:D15,D18:D21,D24:D27,D30:D33,D36:D39)&amp;" of 20 questions."</f>
        <v>You have answered 0 of 20 questions.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3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3" ht="33.75" customHeight="1" x14ac:dyDescent="0.2">
      <c r="A44" s="14"/>
      <c r="B44" s="14"/>
      <c r="C44" s="21" t="str">
        <f>HYPERLINK("#'Your Results'!A1","See my results  →")</f>
        <v>See my results  →</v>
      </c>
      <c r="D44" s="33" t="str">
        <f>HYPERLINK("#'Start'!A1","←  Back to start")</f>
        <v>←  Back to start</v>
      </c>
      <c r="E44" s="14"/>
      <c r="F44" s="14"/>
      <c r="G44" s="14"/>
      <c r="H44" s="14"/>
      <c r="I44" s="14"/>
      <c r="J44" s="14"/>
      <c r="K44" s="14"/>
      <c r="L44" s="14"/>
      <c r="M44" s="14"/>
    </row>
    <row r="45" spans="1:13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13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x14ac:dyDescent="0.2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x14ac:dyDescent="0.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x14ac:dyDescent="0.2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x14ac:dyDescent="0.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x14ac:dyDescent="0.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x14ac:dyDescent="0.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x14ac:dyDescent="0.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x14ac:dyDescent="0.2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x14ac:dyDescent="0.2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x14ac:dyDescent="0.2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x14ac:dyDescent="0.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x14ac:dyDescent="0.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x14ac:dyDescent="0.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x14ac:dyDescent="0.2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x14ac:dyDescent="0.2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x14ac:dyDescent="0.2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x14ac:dyDescent="0.2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x14ac:dyDescent="0.2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x14ac:dyDescent="0.2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x14ac:dyDescent="0.2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x14ac:dyDescent="0.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x14ac:dyDescent="0.2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x14ac:dyDescent="0.2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x14ac:dyDescent="0.2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x14ac:dyDescent="0.2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x14ac:dyDescent="0.2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x14ac:dyDescent="0.2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x14ac:dyDescent="0.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x14ac:dyDescent="0.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x14ac:dyDescent="0.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x14ac:dyDescent="0.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x14ac:dyDescent="0.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x14ac:dyDescent="0.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x14ac:dyDescent="0.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x14ac:dyDescent="0.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x14ac:dyDescent="0.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x14ac:dyDescent="0.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x14ac:dyDescent="0.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x14ac:dyDescent="0.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x14ac:dyDescent="0.2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x14ac:dyDescent="0.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x14ac:dyDescent="0.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x14ac:dyDescent="0.2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</sheetData>
  <sheetProtection sheet="1"/>
  <mergeCells count="5">
    <mergeCell ref="B11:D11"/>
    <mergeCell ref="B17:D17"/>
    <mergeCell ref="B23:D23"/>
    <mergeCell ref="B29:D29"/>
    <mergeCell ref="B35:D35"/>
  </mergeCells>
  <dataValidations count="1">
    <dataValidation type="decimal" allowBlank="1" errorTitle="Numbers only" error="Please enter a number, e.g. 50" sqref="D9" xr:uid="{00000000-0002-0000-0100-000002000000}">
      <formula1>0</formula1>
      <formula2>10000</formula2>
    </dataValidation>
  </dataValidations>
  <pageMargins left="0.75" right="0.75" top="1" bottom="1" header="0.511811023622047" footer="0.511811023622047"/>
  <pageSetup fitToHeight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2">
        <x14:dataValidation type="list" allowBlank="1" xr:uid="{00000000-0002-0000-0100-000000000000}">
          <x14:formula1>
            <xm:f>Content!$A$43:$A$48</xm:f>
          </x14:formula1>
          <x14:formula2>
            <xm:f>0</xm:f>
          </x14:formula2>
          <xm:sqref>D7</xm:sqref>
        </x14:dataValidation>
        <x14:dataValidation type="list" allowBlank="1" xr:uid="{00000000-0002-0000-0100-000001000000}">
          <x14:formula1>
            <xm:f>Content!$A$52:$A$56</xm:f>
          </x14:formula1>
          <x14:formula2>
            <xm:f>0</xm:f>
          </x14:formula2>
          <xm:sqref>D8</xm:sqref>
        </x14:dataValidation>
        <x14:dataValidation type="list" allowBlank="1" showErrorMessage="1" errorTitle="Pick from the list" error="Please choose one of the answers from the drop-down list." xr:uid="{00000000-0002-0000-0100-000003000000}">
          <x14:formula1>
            <xm:f>Content!$F$5:$I$5</xm:f>
          </x14:formula1>
          <x14:formula2>
            <xm:f>0</xm:f>
          </x14:formula2>
          <xm:sqref>D12</xm:sqref>
        </x14:dataValidation>
        <x14:dataValidation type="list" allowBlank="1" showErrorMessage="1" errorTitle="Pick from the list" error="Please choose one of the answers from the drop-down list." xr:uid="{00000000-0002-0000-0100-000004000000}">
          <x14:formula1>
            <xm:f>Content!$F$6:$I$6</xm:f>
          </x14:formula1>
          <x14:formula2>
            <xm:f>0</xm:f>
          </x14:formula2>
          <xm:sqref>D13</xm:sqref>
        </x14:dataValidation>
        <x14:dataValidation type="list" allowBlank="1" showErrorMessage="1" errorTitle="Pick from the list" error="Please choose one of the answers from the drop-down list." xr:uid="{00000000-0002-0000-0100-000005000000}">
          <x14:formula1>
            <xm:f>Content!$F$7:$I$7</xm:f>
          </x14:formula1>
          <x14:formula2>
            <xm:f>0</xm:f>
          </x14:formula2>
          <xm:sqref>D14</xm:sqref>
        </x14:dataValidation>
        <x14:dataValidation type="list" allowBlank="1" showErrorMessage="1" errorTitle="Pick from the list" error="Please choose one of the answers from the drop-down list." xr:uid="{00000000-0002-0000-0100-000006000000}">
          <x14:formula1>
            <xm:f>Content!$F$8:$I$8</xm:f>
          </x14:formula1>
          <x14:formula2>
            <xm:f>0</xm:f>
          </x14:formula2>
          <xm:sqref>D15</xm:sqref>
        </x14:dataValidation>
        <x14:dataValidation type="list" allowBlank="1" showErrorMessage="1" errorTitle="Pick from the list" error="Please choose one of the answers from the drop-down list." xr:uid="{00000000-0002-0000-0100-000007000000}">
          <x14:formula1>
            <xm:f>Content!$F$9:$I$9</xm:f>
          </x14:formula1>
          <x14:formula2>
            <xm:f>0</xm:f>
          </x14:formula2>
          <xm:sqref>D18</xm:sqref>
        </x14:dataValidation>
        <x14:dataValidation type="list" allowBlank="1" showErrorMessage="1" errorTitle="Pick from the list" error="Please choose one of the answers from the drop-down list." xr:uid="{00000000-0002-0000-0100-000008000000}">
          <x14:formula1>
            <xm:f>Content!$F$10:$I$10</xm:f>
          </x14:formula1>
          <x14:formula2>
            <xm:f>0</xm:f>
          </x14:formula2>
          <xm:sqref>D19</xm:sqref>
        </x14:dataValidation>
        <x14:dataValidation type="list" allowBlank="1" showErrorMessage="1" errorTitle="Pick from the list" error="Please choose one of the answers from the drop-down list." xr:uid="{00000000-0002-0000-0100-000009000000}">
          <x14:formula1>
            <xm:f>Content!$F$11:$I$11</xm:f>
          </x14:formula1>
          <x14:formula2>
            <xm:f>0</xm:f>
          </x14:formula2>
          <xm:sqref>D20</xm:sqref>
        </x14:dataValidation>
        <x14:dataValidation type="list" allowBlank="1" showErrorMessage="1" errorTitle="Pick from the list" error="Please choose one of the answers from the drop-down list." xr:uid="{00000000-0002-0000-0100-00000A000000}">
          <x14:formula1>
            <xm:f>Content!$F$12:$I$12</xm:f>
          </x14:formula1>
          <x14:formula2>
            <xm:f>0</xm:f>
          </x14:formula2>
          <xm:sqref>D21</xm:sqref>
        </x14:dataValidation>
        <x14:dataValidation type="list" allowBlank="1" showErrorMessage="1" errorTitle="Pick from the list" error="Please choose one of the answers from the drop-down list." xr:uid="{00000000-0002-0000-0100-00000B000000}">
          <x14:formula1>
            <xm:f>Content!$F$13:$J$13</xm:f>
          </x14:formula1>
          <x14:formula2>
            <xm:f>0</xm:f>
          </x14:formula2>
          <xm:sqref>D24</xm:sqref>
        </x14:dataValidation>
        <x14:dataValidation type="list" allowBlank="1" showErrorMessage="1" errorTitle="Pick from the list" error="Please choose one of the answers from the drop-down list." xr:uid="{00000000-0002-0000-0100-00000C000000}">
          <x14:formula1>
            <xm:f>Content!$F$14:$J$14</xm:f>
          </x14:formula1>
          <x14:formula2>
            <xm:f>0</xm:f>
          </x14:formula2>
          <xm:sqref>D25</xm:sqref>
        </x14:dataValidation>
        <x14:dataValidation type="list" allowBlank="1" showErrorMessage="1" errorTitle="Pick from the list" error="Please choose one of the answers from the drop-down list." xr:uid="{00000000-0002-0000-0100-00000D000000}">
          <x14:formula1>
            <xm:f>Content!$F$15:$J$15</xm:f>
          </x14:formula1>
          <x14:formula2>
            <xm:f>0</xm:f>
          </x14:formula2>
          <xm:sqref>D26</xm:sqref>
        </x14:dataValidation>
        <x14:dataValidation type="list" allowBlank="1" showErrorMessage="1" errorTitle="Pick from the list" error="Please choose one of the answers from the drop-down list." xr:uid="{00000000-0002-0000-0100-00000E000000}">
          <x14:formula1>
            <xm:f>Content!$F$16:$J$16</xm:f>
          </x14:formula1>
          <x14:formula2>
            <xm:f>0</xm:f>
          </x14:formula2>
          <xm:sqref>D27</xm:sqref>
        </x14:dataValidation>
        <x14:dataValidation type="list" allowBlank="1" showErrorMessage="1" errorTitle="Pick from the list" error="Please choose one of the answers from the drop-down list." xr:uid="{00000000-0002-0000-0100-00000F000000}">
          <x14:formula1>
            <xm:f>Content!$F$17:$I$17</xm:f>
          </x14:formula1>
          <x14:formula2>
            <xm:f>0</xm:f>
          </x14:formula2>
          <xm:sqref>D30</xm:sqref>
        </x14:dataValidation>
        <x14:dataValidation type="list" allowBlank="1" showErrorMessage="1" errorTitle="Pick from the list" error="Please choose one of the answers from the drop-down list." xr:uid="{00000000-0002-0000-0100-000010000000}">
          <x14:formula1>
            <xm:f>Content!$F$18:$I$18</xm:f>
          </x14:formula1>
          <x14:formula2>
            <xm:f>0</xm:f>
          </x14:formula2>
          <xm:sqref>D31</xm:sqref>
        </x14:dataValidation>
        <x14:dataValidation type="list" allowBlank="1" showErrorMessage="1" errorTitle="Pick from the list" error="Please choose one of the answers from the drop-down list." xr:uid="{00000000-0002-0000-0100-000011000000}">
          <x14:formula1>
            <xm:f>Content!$F$19:$I$19</xm:f>
          </x14:formula1>
          <x14:formula2>
            <xm:f>0</xm:f>
          </x14:formula2>
          <xm:sqref>D32</xm:sqref>
        </x14:dataValidation>
        <x14:dataValidation type="list" allowBlank="1" showErrorMessage="1" errorTitle="Pick from the list" error="Please choose one of the answers from the drop-down list." xr:uid="{00000000-0002-0000-0100-000012000000}">
          <x14:formula1>
            <xm:f>Content!$F$20:$I$20</xm:f>
          </x14:formula1>
          <x14:formula2>
            <xm:f>0</xm:f>
          </x14:formula2>
          <xm:sqref>D33</xm:sqref>
        </x14:dataValidation>
        <x14:dataValidation type="list" allowBlank="1" showErrorMessage="1" errorTitle="Pick from the list" error="Please choose one of the answers from the drop-down list." xr:uid="{00000000-0002-0000-0100-000013000000}">
          <x14:formula1>
            <xm:f>Content!$F$21:$I$21</xm:f>
          </x14:formula1>
          <x14:formula2>
            <xm:f>0</xm:f>
          </x14:formula2>
          <xm:sqref>D36</xm:sqref>
        </x14:dataValidation>
        <x14:dataValidation type="list" allowBlank="1" showErrorMessage="1" errorTitle="Pick from the list" error="Please choose one of the answers from the drop-down list." xr:uid="{00000000-0002-0000-0100-000014000000}">
          <x14:formula1>
            <xm:f>Content!$F$22:$I$22</xm:f>
          </x14:formula1>
          <x14:formula2>
            <xm:f>0</xm:f>
          </x14:formula2>
          <xm:sqref>D37</xm:sqref>
        </x14:dataValidation>
        <x14:dataValidation type="list" allowBlank="1" showErrorMessage="1" errorTitle="Pick from the list" error="Please choose one of the answers from the drop-down list." xr:uid="{00000000-0002-0000-0100-000015000000}">
          <x14:formula1>
            <xm:f>Content!$F$23:$I$23</xm:f>
          </x14:formula1>
          <x14:formula2>
            <xm:f>0</xm:f>
          </x14:formula2>
          <xm:sqref>D38</xm:sqref>
        </x14:dataValidation>
        <x14:dataValidation type="list" allowBlank="1" showErrorMessage="1" errorTitle="Pick from the list" error="Please choose one of the answers from the drop-down list." xr:uid="{00000000-0002-0000-0100-000016000000}">
          <x14:formula1>
            <xm:f>Content!$F$24:$I$24</xm:f>
          </x14:formula1>
          <x14:formula2>
            <xm:f>0</xm:f>
          </x14:formula2>
          <xm:sqref>D39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19"/>
  <sheetViews>
    <sheetView showGridLines="0" zoomScaleNormal="100" workbookViewId="0">
      <selection activeCell="C24" sqref="C24:K24"/>
    </sheetView>
  </sheetViews>
  <sheetFormatPr baseColWidth="10" defaultColWidth="8.6640625" defaultRowHeight="15" x14ac:dyDescent="0.2"/>
  <cols>
    <col min="1" max="1" width="3" customWidth="1"/>
    <col min="2" max="2" width="28" customWidth="1"/>
    <col min="3" max="3" width="11" customWidth="1"/>
    <col min="4" max="4" width="16" customWidth="1"/>
    <col min="5" max="5" width="19" customWidth="1"/>
    <col min="6" max="6" width="3" customWidth="1"/>
    <col min="7" max="11" width="12" customWidth="1"/>
    <col min="12" max="12" width="3" customWidth="1"/>
  </cols>
  <sheetData>
    <row r="1" spans="1:13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3.75" customHeight="1" x14ac:dyDescent="0.2">
      <c r="A2" s="14"/>
      <c r="B2" s="12" t="str">
        <f>"Your Back Office Health Check"&amp;IF(Calc!G10&lt;&gt;0," for "&amp;Calc!G10,"")</f>
        <v>Your Back Office Health Check</v>
      </c>
      <c r="C2" s="12"/>
      <c r="D2" s="12"/>
      <c r="E2" s="12"/>
      <c r="F2" s="12"/>
      <c r="G2" s="12"/>
      <c r="H2" s="12"/>
      <c r="I2" s="12"/>
      <c r="J2" s="12"/>
      <c r="K2" s="12"/>
      <c r="L2" s="14"/>
      <c r="M2" s="14"/>
    </row>
    <row r="3" spans="1:13" ht="18" x14ac:dyDescent="0.2">
      <c r="A3" s="14"/>
      <c r="B3" s="11" t="s">
        <v>23</v>
      </c>
      <c r="C3" s="11"/>
      <c r="D3" s="11"/>
      <c r="E3" s="11"/>
      <c r="F3" s="11"/>
      <c r="G3" s="11"/>
      <c r="H3" s="11"/>
      <c r="I3" s="11"/>
      <c r="J3" s="11"/>
      <c r="K3" s="11"/>
      <c r="L3" s="14"/>
      <c r="M3" s="14"/>
    </row>
    <row r="4" spans="1:13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9.5" customHeight="1" x14ac:dyDescent="0.2">
      <c r="A5" s="14"/>
      <c r="B5" s="10" t="str">
        <f>IF(Calc!G2,"","You have answered "&amp;Calc!G1&amp;" of 20 questions. Go back and finish them all to see your full results.")</f>
        <v>You have answered 0 of 20 questions. Go back and finish them all to see your full results.</v>
      </c>
      <c r="C5" s="10"/>
      <c r="D5" s="10"/>
      <c r="E5" s="10"/>
      <c r="F5" s="10"/>
      <c r="G5" s="10"/>
      <c r="H5" s="10"/>
      <c r="I5" s="10"/>
      <c r="J5" s="10"/>
      <c r="K5" s="10"/>
      <c r="L5" s="14"/>
      <c r="M5" s="14"/>
    </row>
    <row r="6" spans="1:13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18" customHeight="1" x14ac:dyDescent="0.2">
      <c r="A7" s="14"/>
      <c r="B7" s="9" t="s">
        <v>24</v>
      </c>
      <c r="C7" s="8" t="str">
        <f>IF(Calc!G2,Calc!G6,"")</f>
        <v/>
      </c>
      <c r="D7" s="8"/>
      <c r="E7" s="8"/>
      <c r="F7" s="8"/>
      <c r="G7" s="8"/>
      <c r="H7" s="8"/>
      <c r="I7" s="8"/>
      <c r="J7" s="8"/>
      <c r="K7" s="8"/>
      <c r="L7" s="14"/>
      <c r="M7" s="14"/>
    </row>
    <row r="8" spans="1:13" ht="18" customHeight="1" x14ac:dyDescent="0.2">
      <c r="A8" s="14"/>
      <c r="B8" s="9"/>
      <c r="C8" s="8"/>
      <c r="D8" s="8"/>
      <c r="E8" s="8"/>
      <c r="F8" s="8"/>
      <c r="G8" s="8"/>
      <c r="H8" s="8"/>
      <c r="I8" s="8"/>
      <c r="J8" s="8"/>
      <c r="K8" s="8"/>
      <c r="L8" s="14"/>
      <c r="M8" s="14"/>
    </row>
    <row r="9" spans="1:13" ht="18" customHeight="1" x14ac:dyDescent="0.2">
      <c r="A9" s="14"/>
      <c r="B9" s="7" t="str">
        <f>IF(Calc!G2,Calc!G4,"–")</f>
        <v>–</v>
      </c>
      <c r="C9" s="6" t="str">
        <f>IF(Calc!G2,Calc!G7,"")</f>
        <v/>
      </c>
      <c r="D9" s="6"/>
      <c r="E9" s="6"/>
      <c r="F9" s="6"/>
      <c r="G9" s="6"/>
      <c r="H9" s="6"/>
      <c r="I9" s="6"/>
      <c r="J9" s="6"/>
      <c r="K9" s="6"/>
      <c r="L9" s="14"/>
      <c r="M9" s="14"/>
    </row>
    <row r="10" spans="1:13" ht="18" customHeight="1" x14ac:dyDescent="0.2">
      <c r="A10" s="14"/>
      <c r="B10" s="7"/>
      <c r="C10" s="6"/>
      <c r="D10" s="6"/>
      <c r="E10" s="6"/>
      <c r="F10" s="6"/>
      <c r="G10" s="6"/>
      <c r="H10" s="6"/>
      <c r="I10" s="6"/>
      <c r="J10" s="6"/>
      <c r="K10" s="6"/>
      <c r="L10" s="14"/>
      <c r="M10" s="14"/>
    </row>
    <row r="11" spans="1:13" ht="18" customHeight="1" x14ac:dyDescent="0.2">
      <c r="A11" s="14"/>
      <c r="B11" s="7"/>
      <c r="C11" s="6"/>
      <c r="D11" s="6"/>
      <c r="E11" s="6"/>
      <c r="F11" s="6"/>
      <c r="G11" s="6"/>
      <c r="H11" s="6"/>
      <c r="I11" s="6"/>
      <c r="J11" s="6"/>
      <c r="K11" s="6"/>
      <c r="L11" s="14"/>
      <c r="M11" s="14"/>
    </row>
    <row r="12" spans="1:13" ht="18" customHeight="1" x14ac:dyDescent="0.2">
      <c r="A12" s="14"/>
      <c r="B12" s="34" t="s">
        <v>25</v>
      </c>
      <c r="C12" s="6"/>
      <c r="D12" s="6"/>
      <c r="E12" s="6"/>
      <c r="F12" s="6"/>
      <c r="G12" s="6"/>
      <c r="H12" s="6"/>
      <c r="I12" s="6"/>
      <c r="J12" s="6"/>
      <c r="K12" s="6"/>
      <c r="L12" s="14"/>
      <c r="M12" s="14"/>
    </row>
    <row r="13" spans="1:13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ht="24" customHeight="1" x14ac:dyDescent="0.35">
      <c r="A14" s="14"/>
      <c r="B14" s="17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ht="17" x14ac:dyDescent="0.2">
      <c r="A15" s="14"/>
      <c r="B15" s="35" t="s">
        <v>27</v>
      </c>
      <c r="C15" s="35" t="s">
        <v>28</v>
      </c>
      <c r="D15" s="35"/>
      <c r="E15" s="35" t="s">
        <v>29</v>
      </c>
      <c r="F15" s="14"/>
      <c r="G15" s="14"/>
      <c r="H15" s="14"/>
      <c r="I15" s="14"/>
      <c r="J15" s="14"/>
      <c r="K15" s="14"/>
      <c r="L15" s="14"/>
      <c r="M15" s="14"/>
    </row>
    <row r="16" spans="1:13" ht="25.5" customHeight="1" x14ac:dyDescent="0.2">
      <c r="A16" s="14"/>
      <c r="B16" s="36" t="str">
        <f>Calc!B26</f>
        <v>Money &amp; Bookkeeping</v>
      </c>
      <c r="C16" s="37" t="str">
        <f>IF(Calc!$G$2,Calc!C26,"")</f>
        <v/>
      </c>
      <c r="D16" s="38" t="str">
        <f>IF(Calc!$G$2,REPT("█",ROUND(Calc!C26*10,0))&amp;REPT("░",10-ROUND(Calc!C26*10,0)),"")</f>
        <v/>
      </c>
      <c r="E16" s="39" t="str">
        <f>IF(Calc!$G$2,Calc!D26,"")</f>
        <v/>
      </c>
      <c r="F16" s="14"/>
      <c r="G16" s="14"/>
      <c r="H16" s="14"/>
      <c r="I16" s="14"/>
      <c r="J16" s="14"/>
      <c r="K16" s="14"/>
      <c r="L16" s="14"/>
      <c r="M16" s="14"/>
    </row>
    <row r="17" spans="1:13" ht="25.5" customHeight="1" x14ac:dyDescent="0.2">
      <c r="A17" s="14"/>
      <c r="B17" s="36" t="str">
        <f>Calc!B27</f>
        <v>Tax &amp; Compliance</v>
      </c>
      <c r="C17" s="37" t="str">
        <f>IF(Calc!$G$2,Calc!C27,"")</f>
        <v/>
      </c>
      <c r="D17" s="38" t="str">
        <f>IF(Calc!$G$2,REPT("█",ROUND(Calc!C27*10,0))&amp;REPT("░",10-ROUND(Calc!C27*10,0)),"")</f>
        <v/>
      </c>
      <c r="E17" s="39" t="str">
        <f>IF(Calc!$G$2,Calc!D27,"")</f>
        <v/>
      </c>
      <c r="F17" s="14"/>
      <c r="G17" s="14"/>
      <c r="H17" s="14"/>
      <c r="I17" s="14"/>
      <c r="J17" s="14"/>
      <c r="K17" s="14"/>
      <c r="L17" s="14"/>
      <c r="M17" s="14"/>
    </row>
    <row r="18" spans="1:13" ht="25.5" customHeight="1" x14ac:dyDescent="0.2">
      <c r="A18" s="14"/>
      <c r="B18" s="36" t="str">
        <f>Calc!B28</f>
        <v>Payroll &amp; People</v>
      </c>
      <c r="C18" s="37" t="str">
        <f>IF(Calc!$G$2,Calc!C28,"")</f>
        <v/>
      </c>
      <c r="D18" s="38" t="str">
        <f>IF(Calc!$G$2,REPT("█",ROUND(Calc!C28*10,0))&amp;REPT("░",10-ROUND(Calc!C28*10,0)),"")</f>
        <v/>
      </c>
      <c r="E18" s="39" t="str">
        <f>IF(Calc!$G$2,Calc!D28,"")</f>
        <v/>
      </c>
      <c r="F18" s="14"/>
      <c r="G18" s="14"/>
      <c r="H18" s="14"/>
      <c r="I18" s="14"/>
      <c r="J18" s="14"/>
      <c r="K18" s="14"/>
      <c r="L18" s="14"/>
      <c r="M18" s="14"/>
    </row>
    <row r="19" spans="1:13" ht="25.5" customHeight="1" x14ac:dyDescent="0.2">
      <c r="A19" s="14"/>
      <c r="B19" s="36" t="str">
        <f>Calc!B29</f>
        <v>Admin &amp; Your Time</v>
      </c>
      <c r="C19" s="37" t="str">
        <f>IF(Calc!$G$2,Calc!C29,"")</f>
        <v/>
      </c>
      <c r="D19" s="38" t="str">
        <f>IF(Calc!$G$2,REPT("█",ROUND(Calc!C29*10,0))&amp;REPT("░",10-ROUND(Calc!C29*10,0)),"")</f>
        <v/>
      </c>
      <c r="E19" s="39" t="str">
        <f>IF(Calc!$G$2,Calc!D29,"")</f>
        <v/>
      </c>
      <c r="F19" s="14"/>
      <c r="G19" s="14"/>
      <c r="H19" s="14"/>
      <c r="I19" s="14"/>
      <c r="J19" s="14"/>
      <c r="K19" s="14"/>
      <c r="L19" s="14"/>
      <c r="M19" s="14"/>
    </row>
    <row r="20" spans="1:13" ht="25.5" customHeight="1" x14ac:dyDescent="0.2">
      <c r="A20" s="14"/>
      <c r="B20" s="36" t="str">
        <f>Calc!B30</f>
        <v>Marketing &amp; Growth</v>
      </c>
      <c r="C20" s="37" t="str">
        <f>IF(Calc!$G$2,Calc!C30,"")</f>
        <v/>
      </c>
      <c r="D20" s="38" t="str">
        <f>IF(Calc!$G$2,REPT("█",ROUND(Calc!C30*10,0))&amp;REPT("░",10-ROUND(Calc!C30*10,0)),"")</f>
        <v/>
      </c>
      <c r="E20" s="39" t="str">
        <f>IF(Calc!$G$2,Calc!D30,"")</f>
        <v/>
      </c>
      <c r="F20" s="14"/>
      <c r="G20" s="14"/>
      <c r="H20" s="14"/>
      <c r="I20" s="14"/>
      <c r="J20" s="14"/>
      <c r="K20" s="14"/>
      <c r="L20" s="14"/>
      <c r="M20" s="14"/>
    </row>
    <row r="21" spans="1:13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spans="1:13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3" ht="24" customHeight="1" x14ac:dyDescent="0.35">
      <c r="A23" s="14"/>
      <c r="B23" s="17" t="s">
        <v>30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ht="48" customHeight="1" x14ac:dyDescent="0.2">
      <c r="A24" s="14"/>
      <c r="B24" s="40" t="str">
        <f>Calc!B26</f>
        <v>Money &amp; Bookkeeping</v>
      </c>
      <c r="C24" s="5" t="str">
        <f>IF(Calc!$G$2,Calc!E26&amp;IF(Calc!D26="Strong",""," How we help: "&amp;Calc!F26),"")</f>
        <v/>
      </c>
      <c r="D24" s="5"/>
      <c r="E24" s="5"/>
      <c r="F24" s="5"/>
      <c r="G24" s="5"/>
      <c r="H24" s="5"/>
      <c r="I24" s="5"/>
      <c r="J24" s="5"/>
      <c r="K24" s="5"/>
      <c r="L24" s="14"/>
      <c r="M24" s="14"/>
    </row>
    <row r="25" spans="1:13" ht="48" customHeight="1" x14ac:dyDescent="0.2">
      <c r="A25" s="14"/>
      <c r="B25" s="40" t="str">
        <f>Calc!B27</f>
        <v>Tax &amp; Compliance</v>
      </c>
      <c r="C25" s="5" t="str">
        <f>IF(Calc!$G$2,Calc!E27&amp;IF(Calc!D27="Strong",""," How we help: "&amp;Calc!F27),"")</f>
        <v/>
      </c>
      <c r="D25" s="5"/>
      <c r="E25" s="5"/>
      <c r="F25" s="5"/>
      <c r="G25" s="5"/>
      <c r="H25" s="5"/>
      <c r="I25" s="5"/>
      <c r="J25" s="5"/>
      <c r="K25" s="5"/>
      <c r="L25" s="14"/>
      <c r="M25" s="14"/>
    </row>
    <row r="26" spans="1:13" ht="48" customHeight="1" x14ac:dyDescent="0.2">
      <c r="A26" s="14"/>
      <c r="B26" s="40" t="str">
        <f>Calc!B28</f>
        <v>Payroll &amp; People</v>
      </c>
      <c r="C26" s="5" t="str">
        <f>IF(Calc!$G$2,Calc!E28&amp;IF(Calc!D28="Strong",""," How we help: "&amp;Calc!F28),"")</f>
        <v/>
      </c>
      <c r="D26" s="5"/>
      <c r="E26" s="5"/>
      <c r="F26" s="5"/>
      <c r="G26" s="5"/>
      <c r="H26" s="5"/>
      <c r="I26" s="5"/>
      <c r="J26" s="5"/>
      <c r="K26" s="5"/>
      <c r="L26" s="14"/>
      <c r="M26" s="14"/>
    </row>
    <row r="27" spans="1:13" ht="48" customHeight="1" x14ac:dyDescent="0.2">
      <c r="A27" s="14"/>
      <c r="B27" s="40" t="str">
        <f>Calc!B29</f>
        <v>Admin &amp; Your Time</v>
      </c>
      <c r="C27" s="5" t="str">
        <f>IF(Calc!$G$2,Calc!E29&amp;IF(Calc!D29="Strong",""," How we help: "&amp;Calc!F29),"")</f>
        <v/>
      </c>
      <c r="D27" s="5"/>
      <c r="E27" s="5"/>
      <c r="F27" s="5"/>
      <c r="G27" s="5"/>
      <c r="H27" s="5"/>
      <c r="I27" s="5"/>
      <c r="J27" s="5"/>
      <c r="K27" s="5"/>
      <c r="L27" s="14"/>
      <c r="M27" s="14"/>
    </row>
    <row r="28" spans="1:13" ht="48" customHeight="1" x14ac:dyDescent="0.2">
      <c r="A28" s="14"/>
      <c r="B28" s="40" t="str">
        <f>Calc!B30</f>
        <v>Marketing &amp; Growth</v>
      </c>
      <c r="C28" s="5" t="str">
        <f>IF(Calc!$G$2,Calc!E30&amp;IF(Calc!D30="Strong",""," How we help: "&amp;Calc!F30),"")</f>
        <v/>
      </c>
      <c r="D28" s="5"/>
      <c r="E28" s="5"/>
      <c r="F28" s="5"/>
      <c r="G28" s="5"/>
      <c r="H28" s="5"/>
      <c r="I28" s="5"/>
      <c r="J28" s="5"/>
      <c r="K28" s="5"/>
      <c r="L28" s="14"/>
      <c r="M28" s="14"/>
    </row>
    <row r="29" spans="1:13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3" ht="24" customHeight="1" x14ac:dyDescent="0.35">
      <c r="A30" s="14"/>
      <c r="B30" s="17" t="s">
        <v>31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13" ht="36" customHeight="1" x14ac:dyDescent="0.2">
      <c r="A31" s="14"/>
      <c r="B31" s="41" t="str">
        <f>IF(AND(Calc!$G$2,Calc!E34),"1.  "&amp;Calc!F34,IF(AND(Calc!$G$2,0=0),"Nothing urgent. Everything scored top marks!",""))</f>
        <v/>
      </c>
      <c r="C31" s="4" t="str">
        <f>IF(AND(Calc!$G$2,Calc!E34),Calc!G34,"")</f>
        <v/>
      </c>
      <c r="D31" s="4"/>
      <c r="E31" s="4"/>
      <c r="F31" s="4"/>
      <c r="G31" s="4"/>
      <c r="H31" s="4"/>
      <c r="I31" s="4"/>
      <c r="J31" s="4"/>
      <c r="K31" s="4"/>
      <c r="L31" s="14"/>
      <c r="M31" s="14"/>
    </row>
    <row r="32" spans="1:13" ht="36" customHeight="1" x14ac:dyDescent="0.2">
      <c r="A32" s="14"/>
      <c r="B32" s="41" t="str">
        <f>IF(AND(Calc!$G$2,Calc!E35),"2.  "&amp;Calc!F35,IF(AND(Calc!$G$2,1=0),"Nothing urgent. Everything scored top marks!",""))</f>
        <v/>
      </c>
      <c r="C32" s="4" t="str">
        <f>IF(AND(Calc!$G$2,Calc!E35),Calc!G35,"")</f>
        <v/>
      </c>
      <c r="D32" s="4"/>
      <c r="E32" s="4"/>
      <c r="F32" s="4"/>
      <c r="G32" s="4"/>
      <c r="H32" s="4"/>
      <c r="I32" s="4"/>
      <c r="J32" s="4"/>
      <c r="K32" s="4"/>
      <c r="L32" s="14"/>
      <c r="M32" s="14"/>
    </row>
    <row r="33" spans="1:13" ht="36" customHeight="1" x14ac:dyDescent="0.2">
      <c r="A33" s="14"/>
      <c r="B33" s="41" t="str">
        <f>IF(AND(Calc!$G$2,Calc!E36),"3.  "&amp;Calc!F36,IF(AND(Calc!$G$2,2=0),"Nothing urgent. Everything scored top marks!",""))</f>
        <v/>
      </c>
      <c r="C33" s="4" t="str">
        <f>IF(AND(Calc!$G$2,Calc!E36),Calc!G36,"")</f>
        <v/>
      </c>
      <c r="D33" s="4"/>
      <c r="E33" s="4"/>
      <c r="F33" s="4"/>
      <c r="G33" s="4"/>
      <c r="H33" s="4"/>
      <c r="I33" s="4"/>
      <c r="J33" s="4"/>
      <c r="K33" s="4"/>
      <c r="L33" s="14"/>
      <c r="M33" s="14"/>
    </row>
    <row r="34" spans="1:13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ht="24" customHeight="1" x14ac:dyDescent="0.35">
      <c r="A35" s="14"/>
      <c r="B35" s="17" t="s">
        <v>32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36" customHeight="1" x14ac:dyDescent="0.2">
      <c r="A36" s="14"/>
      <c r="B36" s="3" t="str">
        <f>IF(Calc!G2,IF(Calc!G15&gt;0,"Based on your answers, you could hand over around "&amp;Calc!G15&amp;" hours of admin a week."&amp;IF(Calc!G16&gt;0," At £"&amp;TEXT(Calc!G11,"#,##0")&amp;" an hour, that is about £"&amp;TEXT(Calc!G16,"#,##0")&amp;" of your time every year.",""),"You're already keeping admin to a minimum. Nice work! Keep protecting that time."),"")</f>
        <v/>
      </c>
      <c r="C36" s="3"/>
      <c r="D36" s="3"/>
      <c r="E36" s="3"/>
      <c r="F36" s="3"/>
      <c r="G36" s="3"/>
      <c r="H36" s="3"/>
      <c r="I36" s="3"/>
      <c r="J36" s="3"/>
      <c r="K36" s="3"/>
      <c r="L36" s="14"/>
      <c r="M36" s="14"/>
    </row>
    <row r="37" spans="1:13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ht="24" customHeight="1" x14ac:dyDescent="0.35">
      <c r="A38" s="14"/>
      <c r="B38" s="17" t="s">
        <v>33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48" customHeight="1" x14ac:dyDescent="0.2">
      <c r="A39" s="14"/>
      <c r="B39" s="2" t="str">
        <f>IF(Calc!G2,IF(Calc!G9&lt;&gt;0,Calc!G9&amp;": ","")&amp;Calc!G17,"")</f>
        <v/>
      </c>
      <c r="C39" s="2"/>
      <c r="D39" s="2"/>
      <c r="E39" s="2"/>
      <c r="F39" s="2"/>
      <c r="G39" s="2"/>
      <c r="H39" s="2"/>
      <c r="I39" s="2"/>
      <c r="J39" s="2"/>
      <c r="K39" s="2"/>
      <c r="L39" s="14"/>
      <c r="M39" s="14"/>
    </row>
    <row r="40" spans="1:13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1:13" ht="24" customHeight="1" x14ac:dyDescent="0.35">
      <c r="A41" s="14"/>
      <c r="B41" s="17" t="s">
        <v>34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 ht="27.75" customHeight="1" x14ac:dyDescent="0.2">
      <c r="A42" s="14"/>
      <c r="B42" s="13" t="str">
        <f>IF(Calc!G2,INDEX(Content!$B$60:$B$63,Calc!G14),"")</f>
        <v/>
      </c>
      <c r="C42" s="13"/>
      <c r="D42" s="13"/>
      <c r="E42" s="13"/>
      <c r="F42" s="13"/>
      <c r="G42" s="13"/>
      <c r="H42" s="13"/>
      <c r="I42" s="13"/>
      <c r="J42" s="13"/>
      <c r="K42" s="13"/>
      <c r="L42" s="14"/>
      <c r="M42" s="14"/>
    </row>
    <row r="43" spans="1:13" ht="48" customHeight="1" x14ac:dyDescent="0.2">
      <c r="A43" s="14"/>
      <c r="B43" s="1" t="str">
        <f>IF(Calc!G2,INDEX(Content!$C$60:$C$63,Calc!G14)&amp;" Every business is different, so we'll tailor it to you.","")</f>
        <v/>
      </c>
      <c r="C43" s="1"/>
      <c r="D43" s="1"/>
      <c r="E43" s="1"/>
      <c r="F43" s="1"/>
      <c r="G43" s="1"/>
      <c r="H43" s="1"/>
      <c r="I43" s="1"/>
      <c r="J43" s="1"/>
      <c r="K43" s="1"/>
      <c r="L43" s="14"/>
      <c r="M43" s="14"/>
    </row>
    <row r="44" spans="1:13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3" ht="25.5" customHeight="1" x14ac:dyDescent="0.2">
      <c r="A45" s="14"/>
      <c r="B45" s="49" t="s">
        <v>35</v>
      </c>
      <c r="C45" s="49"/>
      <c r="D45" s="49"/>
      <c r="E45" s="49"/>
      <c r="F45" s="49"/>
      <c r="G45" s="49"/>
      <c r="H45" s="49"/>
      <c r="I45" s="49"/>
      <c r="J45" s="49"/>
      <c r="K45" s="49"/>
      <c r="L45" s="14"/>
      <c r="M45" s="14"/>
    </row>
    <row r="46" spans="1:13" ht="33.75" customHeight="1" x14ac:dyDescent="0.2">
      <c r="A46" s="14"/>
      <c r="B46" s="50" t="str">
        <f>HYPERLINK("https://book.thepaperworkteam.com","Book my free call  →")</f>
        <v>Book my free call  →</v>
      </c>
      <c r="C46" s="50"/>
      <c r="D46" s="50"/>
      <c r="E46" s="50"/>
      <c r="F46" s="14"/>
      <c r="G46" s="51" t="s">
        <v>36</v>
      </c>
      <c r="H46" s="51"/>
      <c r="I46" s="51"/>
      <c r="J46" s="51"/>
      <c r="K46" s="51"/>
      <c r="L46" s="14"/>
      <c r="M46" s="14"/>
    </row>
    <row r="47" spans="1:13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ht="15" customHeight="1" x14ac:dyDescent="0.2">
      <c r="A48" s="14"/>
      <c r="B48" s="52" t="s">
        <v>37</v>
      </c>
      <c r="C48" s="52"/>
      <c r="D48" s="52"/>
      <c r="E48" s="52"/>
      <c r="F48" s="52"/>
      <c r="G48" s="52"/>
      <c r="H48" s="52"/>
      <c r="I48" s="52"/>
      <c r="J48" s="52"/>
      <c r="K48" s="52"/>
      <c r="L48" s="14"/>
      <c r="M48" s="14"/>
    </row>
    <row r="49" spans="1:13" x14ac:dyDescent="0.2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7" x14ac:dyDescent="0.3">
      <c r="A50" s="14"/>
      <c r="B50" s="42" t="str">
        <f>HYPERLINK("#'Your Check'!A1","←  Change my answers")</f>
        <v>←  Change my answers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24" customHeight="1" x14ac:dyDescent="0.2">
      <c r="A52" s="14"/>
      <c r="B52" s="53" t="s">
        <v>38</v>
      </c>
      <c r="C52" s="53"/>
      <c r="D52" s="53"/>
      <c r="E52" s="53"/>
      <c r="F52" s="53"/>
      <c r="G52" s="53"/>
      <c r="H52" s="53"/>
      <c r="I52" s="53"/>
      <c r="J52" s="53"/>
      <c r="K52" s="53"/>
      <c r="L52" s="14"/>
      <c r="M52" s="14"/>
    </row>
    <row r="53" spans="1:13" x14ac:dyDescent="0.2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x14ac:dyDescent="0.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x14ac:dyDescent="0.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x14ac:dyDescent="0.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x14ac:dyDescent="0.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x14ac:dyDescent="0.2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x14ac:dyDescent="0.2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x14ac:dyDescent="0.2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x14ac:dyDescent="0.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x14ac:dyDescent="0.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x14ac:dyDescent="0.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x14ac:dyDescent="0.2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x14ac:dyDescent="0.2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x14ac:dyDescent="0.2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x14ac:dyDescent="0.2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x14ac:dyDescent="0.2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x14ac:dyDescent="0.2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x14ac:dyDescent="0.2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x14ac:dyDescent="0.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x14ac:dyDescent="0.2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x14ac:dyDescent="0.2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x14ac:dyDescent="0.2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x14ac:dyDescent="0.2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x14ac:dyDescent="0.2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x14ac:dyDescent="0.2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x14ac:dyDescent="0.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x14ac:dyDescent="0.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x14ac:dyDescent="0.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x14ac:dyDescent="0.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x14ac:dyDescent="0.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x14ac:dyDescent="0.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x14ac:dyDescent="0.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x14ac:dyDescent="0.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x14ac:dyDescent="0.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x14ac:dyDescent="0.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x14ac:dyDescent="0.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x14ac:dyDescent="0.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x14ac:dyDescent="0.2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x14ac:dyDescent="0.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x14ac:dyDescent="0.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x14ac:dyDescent="0.2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</sheetData>
  <sheetProtection sheet="1"/>
  <mergeCells count="24">
    <mergeCell ref="B46:E46"/>
    <mergeCell ref="G46:K46"/>
    <mergeCell ref="B48:K48"/>
    <mergeCell ref="B52:K52"/>
    <mergeCell ref="B36:K36"/>
    <mergeCell ref="B39:K39"/>
    <mergeCell ref="B42:K42"/>
    <mergeCell ref="B43:K43"/>
    <mergeCell ref="B45:K45"/>
    <mergeCell ref="C27:K27"/>
    <mergeCell ref="C28:K28"/>
    <mergeCell ref="C31:K31"/>
    <mergeCell ref="C32:K32"/>
    <mergeCell ref="C33:K33"/>
    <mergeCell ref="B9:B11"/>
    <mergeCell ref="C9:K12"/>
    <mergeCell ref="C24:K24"/>
    <mergeCell ref="C25:K25"/>
    <mergeCell ref="C26:K26"/>
    <mergeCell ref="B2:K2"/>
    <mergeCell ref="B3:K3"/>
    <mergeCell ref="B5:K5"/>
    <mergeCell ref="B7:B8"/>
    <mergeCell ref="C7:K8"/>
  </mergeCells>
  <conditionalFormatting sqref="E16:E20">
    <cfRule type="expression" dxfId="3" priority="2">
      <formula>E16="Strong"</formula>
    </cfRule>
    <cfRule type="expression" dxfId="2" priority="3">
      <formula>E16="Needs attention"</formula>
    </cfRule>
    <cfRule type="expression" dxfId="1" priority="4">
      <formula>E16="Priority"</formula>
    </cfRule>
    <cfRule type="expression" dxfId="0" priority="5">
      <formula>E16="Not needed yet"</formula>
    </cfRule>
  </conditionalFormatting>
  <pageMargins left="0.75" right="0.75" top="1" bottom="1" header="0.511811023622047" footer="0.511811023622047"/>
  <pageSetup fitToHeight="0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6"/>
  <sheetViews>
    <sheetView zoomScaleNormal="100" workbookViewId="0"/>
  </sheetViews>
  <sheetFormatPr baseColWidth="10" defaultColWidth="8.6640625" defaultRowHeight="15" x14ac:dyDescent="0.2"/>
  <cols>
    <col min="5" max="5" width="40" customWidth="1"/>
    <col min="7" max="7" width="40" customWidth="1"/>
  </cols>
  <sheetData>
    <row r="1" spans="1:7" x14ac:dyDescent="0.2">
      <c r="A1" s="43" t="s">
        <v>39</v>
      </c>
      <c r="B1" s="43" t="s">
        <v>28</v>
      </c>
      <c r="C1" s="43" t="s">
        <v>27</v>
      </c>
      <c r="D1" s="43" t="s">
        <v>40</v>
      </c>
      <c r="E1" s="43"/>
      <c r="F1" s="43" t="s">
        <v>41</v>
      </c>
      <c r="G1" s="43">
        <f>COUNT(B2:B21)</f>
        <v>0</v>
      </c>
    </row>
    <row r="2" spans="1:7" x14ac:dyDescent="0.2">
      <c r="A2" s="43">
        <v>1</v>
      </c>
      <c r="B2" s="43" t="str">
        <f>'Your Check'!F12</f>
        <v/>
      </c>
      <c r="C2" s="43">
        <f>Content!B5</f>
        <v>1</v>
      </c>
      <c r="D2" s="43">
        <f t="shared" ref="D2:D21" si="0">IF(B2="",99,B2)+A2/100</f>
        <v>99.01</v>
      </c>
      <c r="E2" s="43"/>
      <c r="F2" s="43" t="s">
        <v>42</v>
      </c>
      <c r="G2" s="43" t="b">
        <f>G1=20</f>
        <v>0</v>
      </c>
    </row>
    <row r="3" spans="1:7" x14ac:dyDescent="0.2">
      <c r="A3" s="43">
        <v>2</v>
      </c>
      <c r="B3" s="43" t="str">
        <f>'Your Check'!F13</f>
        <v/>
      </c>
      <c r="C3" s="43">
        <f>Content!B6</f>
        <v>1</v>
      </c>
      <c r="D3" s="43">
        <f t="shared" si="0"/>
        <v>99.02</v>
      </c>
      <c r="E3" s="43"/>
      <c r="F3" s="43" t="s">
        <v>43</v>
      </c>
      <c r="G3" s="43">
        <f>SUM(B2:B21)</f>
        <v>0</v>
      </c>
    </row>
    <row r="4" spans="1:7" x14ac:dyDescent="0.2">
      <c r="A4" s="43">
        <v>3</v>
      </c>
      <c r="B4" s="43" t="str">
        <f>'Your Check'!F14</f>
        <v/>
      </c>
      <c r="C4" s="43">
        <f>Content!B7</f>
        <v>1</v>
      </c>
      <c r="D4" s="43">
        <f t="shared" si="0"/>
        <v>99.03</v>
      </c>
      <c r="E4" s="43"/>
      <c r="F4" s="43" t="s">
        <v>44</v>
      </c>
      <c r="G4" s="43">
        <f>ROUND(G3/60*100,0)</f>
        <v>0</v>
      </c>
    </row>
    <row r="5" spans="1:7" x14ac:dyDescent="0.2">
      <c r="A5" s="43">
        <v>4</v>
      </c>
      <c r="B5" s="43" t="str">
        <f>'Your Check'!F15</f>
        <v/>
      </c>
      <c r="C5" s="43">
        <f>Content!B8</f>
        <v>1</v>
      </c>
      <c r="D5" s="43">
        <f t="shared" si="0"/>
        <v>99.04</v>
      </c>
      <c r="E5" s="43"/>
      <c r="F5" s="43" t="s">
        <v>45</v>
      </c>
      <c r="G5" s="43">
        <f>MATCH(G4,Content!$A$36:$A$39,1)</f>
        <v>1</v>
      </c>
    </row>
    <row r="6" spans="1:7" x14ac:dyDescent="0.2">
      <c r="A6" s="43">
        <v>5</v>
      </c>
      <c r="B6" s="43" t="str">
        <f>'Your Check'!F18</f>
        <v/>
      </c>
      <c r="C6" s="43">
        <f>Content!B9</f>
        <v>2</v>
      </c>
      <c r="D6" s="43">
        <f t="shared" si="0"/>
        <v>99.05</v>
      </c>
      <c r="E6" s="43"/>
      <c r="F6" s="43" t="s">
        <v>46</v>
      </c>
      <c r="G6" s="43" t="str">
        <f>INDEX(Content!$B$36:$B$39,G5)</f>
        <v>Stuck in the weeds</v>
      </c>
    </row>
    <row r="7" spans="1:7" x14ac:dyDescent="0.2">
      <c r="A7" s="43">
        <v>6</v>
      </c>
      <c r="B7" s="43" t="str">
        <f>'Your Check'!F19</f>
        <v/>
      </c>
      <c r="C7" s="43">
        <f>Content!B10</f>
        <v>2</v>
      </c>
      <c r="D7" s="43">
        <f t="shared" si="0"/>
        <v>99.06</v>
      </c>
      <c r="E7" s="43"/>
      <c r="F7" s="43" t="s">
        <v>47</v>
      </c>
      <c r="G7" s="43" t="str">
        <f>INDEX(Content!$C$36:$C$39,G5)</f>
        <v>Right now the back office is holding you back. You're not alone: this is the most common reason business owners come to us. The good news is that every area here can be fixed, one step at a time.</v>
      </c>
    </row>
    <row r="8" spans="1:7" x14ac:dyDescent="0.2">
      <c r="A8" s="43">
        <v>7</v>
      </c>
      <c r="B8" s="43" t="str">
        <f>'Your Check'!F20</f>
        <v/>
      </c>
      <c r="C8" s="43">
        <f>Content!B11</f>
        <v>2</v>
      </c>
      <c r="D8" s="43">
        <f t="shared" si="0"/>
        <v>99.07</v>
      </c>
      <c r="E8" s="43"/>
      <c r="F8" s="43" t="s">
        <v>48</v>
      </c>
      <c r="G8" s="43">
        <f>'Your Check'!D8</f>
        <v>0</v>
      </c>
    </row>
    <row r="9" spans="1:7" x14ac:dyDescent="0.2">
      <c r="A9" s="43">
        <v>8</v>
      </c>
      <c r="B9" s="43" t="str">
        <f>'Your Check'!F21</f>
        <v/>
      </c>
      <c r="C9" s="43">
        <f>Content!B12</f>
        <v>2</v>
      </c>
      <c r="D9" s="43">
        <f t="shared" si="0"/>
        <v>99.08</v>
      </c>
      <c r="E9" s="43"/>
      <c r="F9" s="43" t="s">
        <v>49</v>
      </c>
      <c r="G9" s="43">
        <f>'Your Check'!D7</f>
        <v>0</v>
      </c>
    </row>
    <row r="10" spans="1:7" x14ac:dyDescent="0.2">
      <c r="A10" s="43">
        <v>9</v>
      </c>
      <c r="B10" s="43" t="str">
        <f>'Your Check'!F24</f>
        <v/>
      </c>
      <c r="C10" s="43">
        <f>Content!B13</f>
        <v>3</v>
      </c>
      <c r="D10" s="43">
        <f t="shared" si="0"/>
        <v>99.09</v>
      </c>
      <c r="E10" s="43"/>
      <c r="F10" s="43" t="s">
        <v>50</v>
      </c>
      <c r="G10" s="43">
        <f>'Your Check'!D6</f>
        <v>0</v>
      </c>
    </row>
    <row r="11" spans="1:7" x14ac:dyDescent="0.2">
      <c r="A11" s="43">
        <v>10</v>
      </c>
      <c r="B11" s="43" t="str">
        <f>'Your Check'!F25</f>
        <v/>
      </c>
      <c r="C11" s="43">
        <f>Content!B14</f>
        <v>3</v>
      </c>
      <c r="D11" s="43">
        <f t="shared" si="0"/>
        <v>99.1</v>
      </c>
      <c r="E11" s="43"/>
      <c r="F11" s="43" t="s">
        <v>51</v>
      </c>
      <c r="G11" s="44">
        <f>'Your Check'!D9</f>
        <v>0</v>
      </c>
    </row>
    <row r="12" spans="1:7" x14ac:dyDescent="0.2">
      <c r="A12" s="43">
        <v>11</v>
      </c>
      <c r="B12" s="43" t="str">
        <f>'Your Check'!F26</f>
        <v/>
      </c>
      <c r="C12" s="43">
        <f>Content!B15</f>
        <v>3</v>
      </c>
      <c r="D12" s="43">
        <f t="shared" si="0"/>
        <v>99.11</v>
      </c>
      <c r="E12" s="43"/>
      <c r="F12" s="43" t="s">
        <v>52</v>
      </c>
      <c r="G12" s="43">
        <f>COUNTIF(D26:D30,"Priority")</f>
        <v>5</v>
      </c>
    </row>
    <row r="13" spans="1:7" x14ac:dyDescent="0.2">
      <c r="A13" s="43">
        <v>12</v>
      </c>
      <c r="B13" s="43" t="str">
        <f>'Your Check'!F27</f>
        <v/>
      </c>
      <c r="C13" s="43">
        <f>Content!B16</f>
        <v>3</v>
      </c>
      <c r="D13" s="43">
        <f t="shared" si="0"/>
        <v>99.12</v>
      </c>
      <c r="E13" s="43"/>
      <c r="F13" s="43" t="s">
        <v>53</v>
      </c>
      <c r="G13" s="43">
        <f>COUNTIF(D26:D30,"Needs attention")</f>
        <v>0</v>
      </c>
    </row>
    <row r="14" spans="1:7" x14ac:dyDescent="0.2">
      <c r="A14" s="43">
        <v>13</v>
      </c>
      <c r="B14" s="43" t="str">
        <f>'Your Check'!F30</f>
        <v/>
      </c>
      <c r="C14" s="43">
        <f>Content!B17</f>
        <v>4</v>
      </c>
      <c r="D14" s="43">
        <f t="shared" si="0"/>
        <v>99.13</v>
      </c>
      <c r="E14" s="43"/>
      <c r="F14" s="43" t="s">
        <v>54</v>
      </c>
      <c r="G14" s="43">
        <f>IF(G4&gt;=85,4,IF(G8="Just me",1,IF(G8="2 to 5",IF(G12+G13&gt;=3,2,1),IF(OR(G8="16 to 30",G8="More than 30",G12&gt;=3),3,IF(OR(G8="6 to 15",G12+G13&gt;=3),2,1)))))</f>
        <v>3</v>
      </c>
    </row>
    <row r="15" spans="1:7" x14ac:dyDescent="0.2">
      <c r="A15" s="43">
        <v>14</v>
      </c>
      <c r="B15" s="43" t="str">
        <f>'Your Check'!F31</f>
        <v/>
      </c>
      <c r="C15" s="43">
        <f>Content!B18</f>
        <v>4</v>
      </c>
      <c r="D15" s="43">
        <f t="shared" si="0"/>
        <v>99.14</v>
      </c>
      <c r="E15" s="43"/>
      <c r="F15" s="43" t="s">
        <v>55</v>
      </c>
      <c r="G15" s="43">
        <f>IFERROR(INDEX(Content!$Q$17:$T$17,MATCH('Your Check'!D30,Content!$F$17:$I$17,0)),0)</f>
        <v>0</v>
      </c>
    </row>
    <row r="16" spans="1:7" x14ac:dyDescent="0.2">
      <c r="A16" s="43">
        <v>15</v>
      </c>
      <c r="B16" s="43" t="str">
        <f>'Your Check'!F32</f>
        <v/>
      </c>
      <c r="C16" s="43">
        <f>Content!B19</f>
        <v>4</v>
      </c>
      <c r="D16" s="43">
        <f t="shared" si="0"/>
        <v>99.15</v>
      </c>
      <c r="E16" s="43"/>
      <c r="F16" s="43" t="s">
        <v>56</v>
      </c>
      <c r="G16" s="43">
        <f>IF(N(G11)&gt;0,G15*G11*Content!$B$66,0)</f>
        <v>0</v>
      </c>
    </row>
    <row r="17" spans="1:7" x14ac:dyDescent="0.2">
      <c r="A17" s="43">
        <v>16</v>
      </c>
      <c r="B17" s="43" t="str">
        <f>'Your Check'!F33</f>
        <v/>
      </c>
      <c r="C17" s="43">
        <f>Content!B20</f>
        <v>4</v>
      </c>
      <c r="D17" s="43">
        <f t="shared" si="0"/>
        <v>99.16</v>
      </c>
      <c r="E17" s="43"/>
      <c r="F17" s="43" t="s">
        <v>57</v>
      </c>
      <c r="G17" s="43" t="str">
        <f>IFERROR(INDEX(Content!$B$43:$B$48,MATCH(G9,Content!$A$43:$A$48,0)),INDEX(Content!$B$48,1))</f>
        <v>Whatever your sector, a 30-minute monthly review of your numbers is the single habit that pays back the most.</v>
      </c>
    </row>
    <row r="18" spans="1:7" x14ac:dyDescent="0.2">
      <c r="A18" s="43">
        <v>17</v>
      </c>
      <c r="B18" s="43" t="str">
        <f>'Your Check'!F36</f>
        <v/>
      </c>
      <c r="C18" s="43">
        <f>Content!B21</f>
        <v>5</v>
      </c>
      <c r="D18" s="43">
        <f t="shared" si="0"/>
        <v>99.17</v>
      </c>
      <c r="E18" s="43"/>
      <c r="F18" s="43"/>
      <c r="G18" s="43"/>
    </row>
    <row r="19" spans="1:7" x14ac:dyDescent="0.2">
      <c r="A19" s="43">
        <v>18</v>
      </c>
      <c r="B19" s="43" t="str">
        <f>'Your Check'!F37</f>
        <v/>
      </c>
      <c r="C19" s="43">
        <f>Content!B22</f>
        <v>5</v>
      </c>
      <c r="D19" s="43">
        <f t="shared" si="0"/>
        <v>99.18</v>
      </c>
      <c r="E19" s="43"/>
      <c r="F19" s="43"/>
      <c r="G19" s="43"/>
    </row>
    <row r="20" spans="1:7" x14ac:dyDescent="0.2">
      <c r="A20" s="43">
        <v>19</v>
      </c>
      <c r="B20" s="43" t="str">
        <f>'Your Check'!F38</f>
        <v/>
      </c>
      <c r="C20" s="43">
        <f>Content!B23</f>
        <v>5</v>
      </c>
      <c r="D20" s="43">
        <f t="shared" si="0"/>
        <v>99.19</v>
      </c>
      <c r="E20" s="43"/>
      <c r="F20" s="43"/>
      <c r="G20" s="43"/>
    </row>
    <row r="21" spans="1:7" x14ac:dyDescent="0.2">
      <c r="A21" s="43">
        <v>20</v>
      </c>
      <c r="B21" s="43" t="str">
        <f>'Your Check'!F39</f>
        <v/>
      </c>
      <c r="C21" s="43">
        <f>Content!B24</f>
        <v>5</v>
      </c>
      <c r="D21" s="43">
        <f t="shared" si="0"/>
        <v>99.2</v>
      </c>
      <c r="E21" s="43"/>
      <c r="F21" s="43"/>
      <c r="G21" s="43"/>
    </row>
    <row r="22" spans="1:7" x14ac:dyDescent="0.2">
      <c r="A22" s="43"/>
      <c r="B22" s="43"/>
      <c r="C22" s="43"/>
      <c r="D22" s="43"/>
      <c r="E22" s="43"/>
      <c r="F22" s="43"/>
      <c r="G22" s="43"/>
    </row>
    <row r="23" spans="1:7" x14ac:dyDescent="0.2">
      <c r="A23" s="43"/>
      <c r="B23" s="43"/>
      <c r="C23" s="43"/>
      <c r="D23" s="43"/>
      <c r="E23" s="43"/>
      <c r="F23" s="43"/>
      <c r="G23" s="43"/>
    </row>
    <row r="24" spans="1:7" x14ac:dyDescent="0.2">
      <c r="A24" s="43"/>
      <c r="B24" s="43"/>
      <c r="C24" s="43"/>
      <c r="D24" s="43"/>
      <c r="E24" s="43"/>
      <c r="F24" s="43"/>
      <c r="G24" s="43"/>
    </row>
    <row r="25" spans="1:7" x14ac:dyDescent="0.2">
      <c r="A25" s="43" t="s">
        <v>58</v>
      </c>
      <c r="B25" s="43" t="s">
        <v>27</v>
      </c>
      <c r="C25" s="43" t="s">
        <v>59</v>
      </c>
      <c r="D25" s="43" t="s">
        <v>29</v>
      </c>
      <c r="E25" s="43" t="s">
        <v>60</v>
      </c>
      <c r="F25" s="43" t="s">
        <v>61</v>
      </c>
      <c r="G25" s="43" t="s">
        <v>62</v>
      </c>
    </row>
    <row r="26" spans="1:7" x14ac:dyDescent="0.2">
      <c r="A26" s="43">
        <v>1</v>
      </c>
      <c r="B26" s="43" t="str">
        <f>Content!B28</f>
        <v>Money &amp; Bookkeeping</v>
      </c>
      <c r="C26" s="43">
        <f>SUMIF($C$2:$C$21,A26,$B$2:$B$21)/12</f>
        <v>0</v>
      </c>
      <c r="D26" s="43" t="str">
        <f>IF(C26&gt;=0.75,"Strong",IF(C26&gt;=0.5,"Needs attention","Priority"))</f>
        <v>Priority</v>
      </c>
      <c r="E26" s="43" t="str">
        <f>IF(C26&gt;=0.75,Content!C28,IF(C26&gt;=0.5,Content!D28,Content!E28))</f>
        <v>Your numbers aren't giving you the full picture right now, which makes it hard to price, plan or know what you can afford. This is the area to fix first.</v>
      </c>
      <c r="F26" s="43" t="str">
        <f>Content!F28</f>
        <v>We keep your books up to date every week in Xero, QuickBooks or Sage, reconcile your bank and send you a simple monthly report.</v>
      </c>
      <c r="G26" s="43">
        <f>ROUND(C26*100,0)</f>
        <v>0</v>
      </c>
    </row>
    <row r="27" spans="1:7" x14ac:dyDescent="0.2">
      <c r="A27" s="43">
        <v>2</v>
      </c>
      <c r="B27" s="43" t="str">
        <f>Content!B29</f>
        <v>Tax &amp; Compliance</v>
      </c>
      <c r="C27" s="43">
        <f>SUMIF($C$2:$C$21,A27,$B$2:$B$21)/12</f>
        <v>0</v>
      </c>
      <c r="D27" s="43" t="str">
        <f>IF(C27&gt;=0.75,"Strong",IF(C27&gt;=0.5,"Needs attention","Priority"))</f>
        <v>Priority</v>
      </c>
      <c r="E27" s="43" t="str">
        <f>IF(C27&gt;=0.75,Content!C29,IF(C27&gt;=0.5,Content!D29,Content!E29))</f>
        <v>There's a real risk of penalties or overpaid tax here. The good news: this is very fixable with the right system in place.</v>
      </c>
      <c r="F27" s="43" t="str">
        <f>Content!F29</f>
        <v>We look after VAT, Self-Assessment and MTD submissions, keep your deadline calendar and remind you well before anything is due.</v>
      </c>
      <c r="G27" s="43">
        <f>ROUND(C27*100,0)</f>
        <v>0</v>
      </c>
    </row>
    <row r="28" spans="1:7" x14ac:dyDescent="0.2">
      <c r="A28" s="43">
        <v>3</v>
      </c>
      <c r="B28" s="43" t="str">
        <f>Content!B30</f>
        <v>Payroll &amp; People</v>
      </c>
      <c r="C28" s="43">
        <f>SUMIF($C$2:$C$21,A28,$B$2:$B$21)/12</f>
        <v>0</v>
      </c>
      <c r="D28" s="43" t="str">
        <f>IF($G$8="Just me","Not needed yet",IF(C28&gt;=0.75,"Strong",IF(C28&gt;=0.5,"Needs attention","Priority")))</f>
        <v>Priority</v>
      </c>
      <c r="E28" s="43" t="str">
        <f>IF(D28="Not needed yet",Content!G30,IF(C28&gt;=0.75,Content!C30,IF(C28&gt;=0.5,Content!D30,Content!E30)))</f>
        <v>Your people processes carry risk right now. One difficult situation without the right paperwork can cost far more than getting it right.</v>
      </c>
      <c r="F28" s="43" t="str">
        <f>Content!F30</f>
        <v>We run payroll and pensions, prepare contracts and policies, and give you practical HR support whenever you need it.</v>
      </c>
      <c r="G28" s="43">
        <f>ROUND(C28*100,0)</f>
        <v>0</v>
      </c>
    </row>
    <row r="29" spans="1:7" x14ac:dyDescent="0.2">
      <c r="A29" s="43">
        <v>4</v>
      </c>
      <c r="B29" s="43" t="str">
        <f>Content!B31</f>
        <v>Admin &amp; Your Time</v>
      </c>
      <c r="C29" s="43">
        <f>SUMIF($C$2:$C$21,A29,$B$2:$B$21)/12</f>
        <v>0</v>
      </c>
      <c r="D29" s="43" t="str">
        <f>IF(C29&gt;=0.75,"Strong",IF(C29&gt;=0.5,"Needs attention","Priority"))</f>
        <v>Priority</v>
      </c>
      <c r="E29" s="43" t="str">
        <f>IF(C29&gt;=0.75,Content!C31,IF(C29&gt;=0.5,Content!D31,Content!E31))</f>
        <v>Admin is running you, not the other way round. Evenings, weekends and missed enquiries are a clear sign it's time for help.</v>
      </c>
      <c r="F29" s="43" t="str">
        <f>Content!F31</f>
        <v>We answer your calls, manage your inbox and diary, and take routine admin off your plate, so you can get back to business.</v>
      </c>
      <c r="G29" s="43">
        <f>ROUND(C29*100,0)</f>
        <v>0</v>
      </c>
    </row>
    <row r="30" spans="1:7" x14ac:dyDescent="0.2">
      <c r="A30" s="43">
        <v>5</v>
      </c>
      <c r="B30" s="43" t="str">
        <f>Content!B32</f>
        <v>Marketing &amp; Growth</v>
      </c>
      <c r="C30" s="43">
        <f>SUMIF($C$2:$C$21,A30,$B$2:$B$21)/12</f>
        <v>0</v>
      </c>
      <c r="D30" s="43" t="str">
        <f>IF(C30&gt;=0.75,"Strong",IF(C30&gt;=0.5,"Needs attention","Priority"))</f>
        <v>Priority</v>
      </c>
      <c r="E30" s="43" t="str">
        <f>IF(C30&gt;=0.75,Content!C32,IF(C30&gt;=0.5,Content!D32,Content!E32))</f>
        <v>Growth is being left to chance. Without a plan or a visible presence, new customers are harder to win than they need to be.</v>
      </c>
      <c r="F30" s="43" t="str">
        <f>Content!F32</f>
        <v>We plan and create your social media content, look after your Google profile and help you set clear goals for the year.</v>
      </c>
      <c r="G30" s="43">
        <f>ROUND(C30*100,0)</f>
        <v>0</v>
      </c>
    </row>
    <row r="31" spans="1:7" x14ac:dyDescent="0.2">
      <c r="A31" s="43"/>
      <c r="B31" s="43"/>
      <c r="C31" s="43"/>
      <c r="D31" s="43"/>
      <c r="E31" s="43"/>
      <c r="F31" s="43"/>
      <c r="G31" s="43"/>
    </row>
    <row r="32" spans="1:7" x14ac:dyDescent="0.2">
      <c r="A32" s="43"/>
      <c r="B32" s="43"/>
      <c r="C32" s="43"/>
      <c r="D32" s="43"/>
      <c r="E32" s="43"/>
      <c r="F32" s="43"/>
      <c r="G32" s="43"/>
    </row>
    <row r="33" spans="1:7" x14ac:dyDescent="0.2">
      <c r="A33" s="43" t="s">
        <v>63</v>
      </c>
      <c r="B33" s="43" t="s">
        <v>64</v>
      </c>
      <c r="C33" s="43" t="s">
        <v>39</v>
      </c>
      <c r="D33" s="43" t="s">
        <v>28</v>
      </c>
      <c r="E33" s="43" t="s">
        <v>65</v>
      </c>
      <c r="F33" s="43" t="s">
        <v>66</v>
      </c>
      <c r="G33" s="43" t="s">
        <v>67</v>
      </c>
    </row>
    <row r="34" spans="1:7" x14ac:dyDescent="0.2">
      <c r="A34" s="43">
        <v>1</v>
      </c>
      <c r="B34" s="43">
        <f>SMALL($D$2:$D$21,A34)</f>
        <v>99.01</v>
      </c>
      <c r="C34" s="43">
        <f>MATCH(B34,$D$2:$D$21,0)</f>
        <v>1</v>
      </c>
      <c r="D34" s="43" t="str">
        <f>INDEX($B$2:$B$21,C34)</f>
        <v/>
      </c>
      <c r="E34" s="43" t="b">
        <f>AND(D34&lt;&gt;"",N(D34)&lt;3)</f>
        <v>0</v>
      </c>
      <c r="F34" s="43" t="str">
        <f>INDEX(Content!$E$5:$E$24,C34)</f>
        <v>Keep your books up to date</v>
      </c>
      <c r="G34" s="43" t="str">
        <f>INDEX(Content!$P$5:$P$24,C34)</f>
        <v>Book a weekly 30-minute money slot in your diary, or hand your bookkeeping to someone who does it every week. Small and often beats a big catch-up every time.</v>
      </c>
    </row>
    <row r="35" spans="1:7" x14ac:dyDescent="0.2">
      <c r="A35" s="43">
        <v>2</v>
      </c>
      <c r="B35" s="43">
        <f>SMALL($D$2:$D$21,A35)</f>
        <v>99.02</v>
      </c>
      <c r="C35" s="43">
        <f>MATCH(B35,$D$2:$D$21,0)</f>
        <v>2</v>
      </c>
      <c r="D35" s="43" t="str">
        <f>INDEX($B$2:$B$21,C35)</f>
        <v/>
      </c>
      <c r="E35" s="43" t="b">
        <f>AND(D35&lt;&gt;"",N(D35)&lt;3)</f>
        <v>0</v>
      </c>
      <c r="F35" s="43" t="str">
        <f>INDEX(Content!$E$5:$E$24,C35)</f>
        <v>Know your monthly profit</v>
      </c>
      <c r="G35" s="43" t="str">
        <f>INDEX(Content!$P$5:$P$24,C35)</f>
        <v>Ask for a simple monthly profit and loss report. It takes minutes to read and means no nasty surprises at year end.</v>
      </c>
    </row>
    <row r="36" spans="1:7" x14ac:dyDescent="0.2">
      <c r="A36" s="43">
        <v>3</v>
      </c>
      <c r="B36" s="43">
        <f>SMALL($D$2:$D$21,A36)</f>
        <v>99.03</v>
      </c>
      <c r="C36" s="43">
        <f>MATCH(B36,$D$2:$D$21,0)</f>
        <v>3</v>
      </c>
      <c r="D36" s="43" t="str">
        <f>INDEX($B$2:$B$21,C36)</f>
        <v/>
      </c>
      <c r="E36" s="43" t="b">
        <f>AND(D36&lt;&gt;"",N(D36)&lt;3)</f>
        <v>0</v>
      </c>
      <c r="F36" s="43" t="str">
        <f>INDEX(Content!$E$5:$E$24,C36)</f>
        <v>Reconcile your bank</v>
      </c>
      <c r="G36" s="43" t="str">
        <f>INDEX(Content!$P$5:$P$24,C36)</f>
        <v>Reconcile at least once a month. It is the quickest way to spot missing income, double charges and fraud before they become a problem.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66"/>
  <sheetViews>
    <sheetView zoomScaleNormal="100" workbookViewId="0"/>
  </sheetViews>
  <sheetFormatPr baseColWidth="10" defaultColWidth="8.6640625" defaultRowHeight="15" x14ac:dyDescent="0.2"/>
  <cols>
    <col min="1" max="1" width="14" customWidth="1"/>
    <col min="2" max="2" width="22" customWidth="1"/>
    <col min="3" max="3" width="30" customWidth="1"/>
    <col min="4" max="4" width="44" customWidth="1"/>
    <col min="5" max="5" width="26" customWidth="1"/>
    <col min="6" max="9" width="28" customWidth="1"/>
    <col min="10" max="10" width="22" customWidth="1"/>
    <col min="11" max="15" width="8" customWidth="1"/>
    <col min="16" max="16" width="60" customWidth="1"/>
    <col min="17" max="20" width="8" customWidth="1"/>
  </cols>
  <sheetData>
    <row r="1" spans="1:20" ht="21" x14ac:dyDescent="0.35">
      <c r="A1" s="45" t="s">
        <v>68</v>
      </c>
    </row>
    <row r="2" spans="1:20" x14ac:dyDescent="0.2">
      <c r="A2" s="46" t="s">
        <v>69</v>
      </c>
    </row>
    <row r="4" spans="1:20" ht="17" x14ac:dyDescent="0.3">
      <c r="A4" s="47" t="s">
        <v>39</v>
      </c>
      <c r="B4" s="47" t="s">
        <v>58</v>
      </c>
      <c r="C4" s="47" t="s">
        <v>27</v>
      </c>
      <c r="D4" s="47" t="s">
        <v>70</v>
      </c>
      <c r="E4" s="47" t="s">
        <v>71</v>
      </c>
      <c r="F4" s="47" t="s">
        <v>72</v>
      </c>
      <c r="G4" s="47" t="s">
        <v>73</v>
      </c>
      <c r="H4" s="47" t="s">
        <v>74</v>
      </c>
      <c r="I4" s="47" t="s">
        <v>75</v>
      </c>
      <c r="J4" s="47" t="s">
        <v>76</v>
      </c>
      <c r="K4" s="47" t="s">
        <v>77</v>
      </c>
      <c r="L4" s="47" t="s">
        <v>78</v>
      </c>
      <c r="M4" s="47" t="s">
        <v>79</v>
      </c>
      <c r="N4" s="47" t="s">
        <v>80</v>
      </c>
      <c r="O4" s="47" t="s">
        <v>81</v>
      </c>
      <c r="P4" s="47" t="s">
        <v>67</v>
      </c>
      <c r="Q4" s="47" t="s">
        <v>82</v>
      </c>
      <c r="R4" s="47" t="s">
        <v>83</v>
      </c>
      <c r="S4" s="47" t="s">
        <v>84</v>
      </c>
      <c r="T4" s="47" t="s">
        <v>85</v>
      </c>
    </row>
    <row r="5" spans="1:20" ht="54" x14ac:dyDescent="0.2">
      <c r="A5" s="48">
        <v>1</v>
      </c>
      <c r="B5" s="48">
        <v>1</v>
      </c>
      <c r="C5" s="48" t="s">
        <v>86</v>
      </c>
      <c r="D5" s="48" t="s">
        <v>87</v>
      </c>
      <c r="E5" s="48" t="s">
        <v>88</v>
      </c>
      <c r="F5" s="48" t="s">
        <v>89</v>
      </c>
      <c r="G5" s="48" t="s">
        <v>90</v>
      </c>
      <c r="H5" s="48" t="s">
        <v>91</v>
      </c>
      <c r="I5" s="48" t="s">
        <v>92</v>
      </c>
      <c r="K5" s="48">
        <v>3</v>
      </c>
      <c r="L5" s="48">
        <v>2</v>
      </c>
      <c r="M5" s="48">
        <v>1</v>
      </c>
      <c r="N5" s="48">
        <v>0</v>
      </c>
      <c r="P5" s="48" t="s">
        <v>93</v>
      </c>
    </row>
    <row r="6" spans="1:20" ht="36" x14ac:dyDescent="0.2">
      <c r="A6" s="48">
        <v>2</v>
      </c>
      <c r="B6" s="48">
        <v>1</v>
      </c>
      <c r="C6" s="48" t="s">
        <v>86</v>
      </c>
      <c r="D6" s="48" t="s">
        <v>94</v>
      </c>
      <c r="E6" s="48" t="s">
        <v>95</v>
      </c>
      <c r="F6" s="48" t="s">
        <v>96</v>
      </c>
      <c r="G6" s="48" t="s">
        <v>97</v>
      </c>
      <c r="H6" s="48" t="s">
        <v>98</v>
      </c>
      <c r="I6" s="48" t="s">
        <v>99</v>
      </c>
      <c r="K6" s="48">
        <v>3</v>
      </c>
      <c r="L6" s="48">
        <v>2</v>
      </c>
      <c r="M6" s="48">
        <v>1</v>
      </c>
      <c r="N6" s="48">
        <v>0</v>
      </c>
      <c r="P6" s="48" t="s">
        <v>100</v>
      </c>
    </row>
    <row r="7" spans="1:20" ht="54" x14ac:dyDescent="0.2">
      <c r="A7" s="48">
        <v>3</v>
      </c>
      <c r="B7" s="48">
        <v>1</v>
      </c>
      <c r="C7" s="48" t="s">
        <v>86</v>
      </c>
      <c r="D7" s="48" t="s">
        <v>101</v>
      </c>
      <c r="E7" s="48" t="s">
        <v>102</v>
      </c>
      <c r="F7" s="48" t="s">
        <v>103</v>
      </c>
      <c r="G7" s="48" t="s">
        <v>104</v>
      </c>
      <c r="H7" s="48" t="s">
        <v>105</v>
      </c>
      <c r="I7" s="48" t="s">
        <v>106</v>
      </c>
      <c r="K7" s="48">
        <v>3</v>
      </c>
      <c r="L7" s="48">
        <v>2</v>
      </c>
      <c r="M7" s="48">
        <v>1</v>
      </c>
      <c r="N7" s="48">
        <v>0</v>
      </c>
      <c r="P7" s="48" t="s">
        <v>107</v>
      </c>
    </row>
    <row r="8" spans="1:20" ht="54" x14ac:dyDescent="0.2">
      <c r="A8" s="48">
        <v>4</v>
      </c>
      <c r="B8" s="48">
        <v>1</v>
      </c>
      <c r="C8" s="48" t="s">
        <v>86</v>
      </c>
      <c r="D8" s="48" t="s">
        <v>108</v>
      </c>
      <c r="E8" s="48" t="s">
        <v>109</v>
      </c>
      <c r="F8" s="48" t="s">
        <v>110</v>
      </c>
      <c r="G8" s="48" t="s">
        <v>111</v>
      </c>
      <c r="H8" s="48" t="s">
        <v>112</v>
      </c>
      <c r="I8" s="48" t="s">
        <v>113</v>
      </c>
      <c r="K8" s="48">
        <v>3</v>
      </c>
      <c r="L8" s="48">
        <v>2</v>
      </c>
      <c r="M8" s="48">
        <v>1</v>
      </c>
      <c r="N8" s="48">
        <v>0</v>
      </c>
      <c r="P8" s="48" t="s">
        <v>114</v>
      </c>
    </row>
    <row r="9" spans="1:20" ht="54" x14ac:dyDescent="0.2">
      <c r="A9" s="48">
        <v>5</v>
      </c>
      <c r="B9" s="48">
        <v>2</v>
      </c>
      <c r="C9" s="48" t="s">
        <v>115</v>
      </c>
      <c r="D9" s="48" t="s">
        <v>116</v>
      </c>
      <c r="E9" s="48" t="s">
        <v>117</v>
      </c>
      <c r="F9" s="48" t="s">
        <v>118</v>
      </c>
      <c r="G9" s="48" t="s">
        <v>119</v>
      </c>
      <c r="H9" s="48" t="s">
        <v>120</v>
      </c>
      <c r="I9" s="48" t="s">
        <v>121</v>
      </c>
      <c r="K9" s="48">
        <v>3</v>
      </c>
      <c r="L9" s="48">
        <v>2</v>
      </c>
      <c r="M9" s="48">
        <v>1</v>
      </c>
      <c r="N9" s="48">
        <v>0</v>
      </c>
      <c r="P9" s="48" t="s">
        <v>122</v>
      </c>
    </row>
    <row r="10" spans="1:20" ht="36" x14ac:dyDescent="0.2">
      <c r="A10" s="48">
        <v>6</v>
      </c>
      <c r="B10" s="48">
        <v>2</v>
      </c>
      <c r="C10" s="48" t="s">
        <v>115</v>
      </c>
      <c r="D10" s="48" t="s">
        <v>123</v>
      </c>
      <c r="E10" s="48" t="s">
        <v>124</v>
      </c>
      <c r="F10" s="48" t="s">
        <v>125</v>
      </c>
      <c r="G10" s="48" t="s">
        <v>126</v>
      </c>
      <c r="H10" s="48" t="s">
        <v>127</v>
      </c>
      <c r="I10" s="48" t="s">
        <v>128</v>
      </c>
      <c r="K10" s="48">
        <v>3</v>
      </c>
      <c r="L10" s="48">
        <v>2</v>
      </c>
      <c r="M10" s="48">
        <v>1</v>
      </c>
      <c r="N10" s="48">
        <v>0</v>
      </c>
      <c r="P10" s="48" t="s">
        <v>129</v>
      </c>
    </row>
    <row r="11" spans="1:20" ht="54" x14ac:dyDescent="0.2">
      <c r="A11" s="48">
        <v>7</v>
      </c>
      <c r="B11" s="48">
        <v>2</v>
      </c>
      <c r="C11" s="48" t="s">
        <v>115</v>
      </c>
      <c r="D11" s="48" t="s">
        <v>130</v>
      </c>
      <c r="E11" s="48" t="s">
        <v>131</v>
      </c>
      <c r="F11" s="48" t="s">
        <v>132</v>
      </c>
      <c r="G11" s="48" t="s">
        <v>133</v>
      </c>
      <c r="H11" s="48" t="s">
        <v>134</v>
      </c>
      <c r="I11" s="48" t="s">
        <v>135</v>
      </c>
      <c r="K11" s="48">
        <v>3</v>
      </c>
      <c r="L11" s="48">
        <v>2</v>
      </c>
      <c r="M11" s="48">
        <v>1</v>
      </c>
      <c r="N11" s="48">
        <v>0</v>
      </c>
      <c r="P11" s="48" t="s">
        <v>136</v>
      </c>
    </row>
    <row r="12" spans="1:20" ht="36" x14ac:dyDescent="0.2">
      <c r="A12" s="48">
        <v>8</v>
      </c>
      <c r="B12" s="48">
        <v>2</v>
      </c>
      <c r="C12" s="48" t="s">
        <v>115</v>
      </c>
      <c r="D12" s="48" t="s">
        <v>137</v>
      </c>
      <c r="E12" s="48" t="s">
        <v>138</v>
      </c>
      <c r="F12" s="48" t="s">
        <v>139</v>
      </c>
      <c r="G12" s="48" t="s">
        <v>140</v>
      </c>
      <c r="H12" s="48" t="s">
        <v>141</v>
      </c>
      <c r="I12" s="48" t="s">
        <v>142</v>
      </c>
      <c r="K12" s="48">
        <v>3</v>
      </c>
      <c r="L12" s="48">
        <v>2</v>
      </c>
      <c r="M12" s="48">
        <v>1</v>
      </c>
      <c r="N12" s="48">
        <v>0</v>
      </c>
      <c r="P12" s="48" t="s">
        <v>143</v>
      </c>
    </row>
    <row r="13" spans="1:20" ht="36" x14ac:dyDescent="0.2">
      <c r="A13" s="48">
        <v>9</v>
      </c>
      <c r="B13" s="48">
        <v>3</v>
      </c>
      <c r="C13" s="48" t="s">
        <v>144</v>
      </c>
      <c r="D13" s="48" t="s">
        <v>145</v>
      </c>
      <c r="E13" s="48" t="s">
        <v>146</v>
      </c>
      <c r="F13" s="48" t="s">
        <v>147</v>
      </c>
      <c r="G13" s="48" t="s">
        <v>148</v>
      </c>
      <c r="H13" s="48" t="s">
        <v>149</v>
      </c>
      <c r="I13" s="48" t="s">
        <v>150</v>
      </c>
      <c r="J13" s="48" t="s">
        <v>151</v>
      </c>
      <c r="K13" s="48">
        <v>3</v>
      </c>
      <c r="L13" s="48">
        <v>2</v>
      </c>
      <c r="M13" s="48">
        <v>1</v>
      </c>
      <c r="N13" s="48">
        <v>0</v>
      </c>
      <c r="O13" s="48">
        <v>3</v>
      </c>
      <c r="P13" s="48" t="s">
        <v>152</v>
      </c>
    </row>
    <row r="14" spans="1:20" ht="36" x14ac:dyDescent="0.2">
      <c r="A14" s="48">
        <v>10</v>
      </c>
      <c r="B14" s="48">
        <v>3</v>
      </c>
      <c r="C14" s="48" t="s">
        <v>144</v>
      </c>
      <c r="D14" s="48" t="s">
        <v>153</v>
      </c>
      <c r="E14" s="48" t="s">
        <v>154</v>
      </c>
      <c r="F14" s="48" t="s">
        <v>155</v>
      </c>
      <c r="G14" s="48" t="s">
        <v>156</v>
      </c>
      <c r="H14" s="48" t="s">
        <v>157</v>
      </c>
      <c r="I14" s="48" t="s">
        <v>158</v>
      </c>
      <c r="J14" s="48" t="s">
        <v>151</v>
      </c>
      <c r="K14" s="48">
        <v>3</v>
      </c>
      <c r="L14" s="48">
        <v>2</v>
      </c>
      <c r="M14" s="48">
        <v>1</v>
      </c>
      <c r="N14" s="48">
        <v>0</v>
      </c>
      <c r="O14" s="48">
        <v>3</v>
      </c>
      <c r="P14" s="48" t="s">
        <v>159</v>
      </c>
    </row>
    <row r="15" spans="1:20" ht="54" x14ac:dyDescent="0.2">
      <c r="A15" s="48">
        <v>11</v>
      </c>
      <c r="B15" s="48">
        <v>3</v>
      </c>
      <c r="C15" s="48" t="s">
        <v>144</v>
      </c>
      <c r="D15" s="48" t="s">
        <v>160</v>
      </c>
      <c r="E15" s="48" t="s">
        <v>161</v>
      </c>
      <c r="F15" s="48" t="s">
        <v>162</v>
      </c>
      <c r="G15" s="48" t="s">
        <v>163</v>
      </c>
      <c r="H15" s="48" t="s">
        <v>164</v>
      </c>
      <c r="I15" s="48" t="s">
        <v>165</v>
      </c>
      <c r="J15" s="48" t="s">
        <v>151</v>
      </c>
      <c r="K15" s="48">
        <v>3</v>
      </c>
      <c r="L15" s="48">
        <v>2</v>
      </c>
      <c r="M15" s="48">
        <v>1</v>
      </c>
      <c r="N15" s="48">
        <v>0</v>
      </c>
      <c r="O15" s="48">
        <v>3</v>
      </c>
      <c r="P15" s="48" t="s">
        <v>166</v>
      </c>
    </row>
    <row r="16" spans="1:20" ht="54" x14ac:dyDescent="0.2">
      <c r="A16" s="48">
        <v>12</v>
      </c>
      <c r="B16" s="48">
        <v>3</v>
      </c>
      <c r="C16" s="48" t="s">
        <v>144</v>
      </c>
      <c r="D16" s="48" t="s">
        <v>167</v>
      </c>
      <c r="E16" s="48" t="s">
        <v>168</v>
      </c>
      <c r="F16" s="48" t="s">
        <v>169</v>
      </c>
      <c r="G16" s="48" t="s">
        <v>170</v>
      </c>
      <c r="H16" s="48" t="s">
        <v>171</v>
      </c>
      <c r="I16" s="48" t="s">
        <v>172</v>
      </c>
      <c r="J16" s="48" t="s">
        <v>151</v>
      </c>
      <c r="K16" s="48">
        <v>3</v>
      </c>
      <c r="L16" s="48">
        <v>2</v>
      </c>
      <c r="M16" s="48">
        <v>1</v>
      </c>
      <c r="N16" s="48">
        <v>0</v>
      </c>
      <c r="O16" s="48">
        <v>3</v>
      </c>
      <c r="P16" s="48" t="s">
        <v>173</v>
      </c>
    </row>
    <row r="17" spans="1:20" ht="36" x14ac:dyDescent="0.2">
      <c r="A17" s="48">
        <v>13</v>
      </c>
      <c r="B17" s="48">
        <v>4</v>
      </c>
      <c r="C17" s="48" t="s">
        <v>174</v>
      </c>
      <c r="D17" s="48" t="s">
        <v>175</v>
      </c>
      <c r="E17" s="48" t="s">
        <v>176</v>
      </c>
      <c r="F17" s="48" t="s">
        <v>177</v>
      </c>
      <c r="G17" s="48" t="s">
        <v>178</v>
      </c>
      <c r="H17" s="48" t="s">
        <v>179</v>
      </c>
      <c r="I17" s="48" t="s">
        <v>180</v>
      </c>
      <c r="K17" s="48">
        <v>3</v>
      </c>
      <c r="L17" s="48">
        <v>2</v>
      </c>
      <c r="M17" s="48">
        <v>1</v>
      </c>
      <c r="N17" s="48">
        <v>0</v>
      </c>
      <c r="P17" s="48" t="s">
        <v>181</v>
      </c>
      <c r="Q17" s="48">
        <v>0</v>
      </c>
      <c r="R17" s="48">
        <v>3</v>
      </c>
      <c r="S17" s="48">
        <v>5</v>
      </c>
      <c r="T17" s="48">
        <v>8</v>
      </c>
    </row>
    <row r="18" spans="1:20" ht="36" x14ac:dyDescent="0.2">
      <c r="A18" s="48">
        <v>14</v>
      </c>
      <c r="B18" s="48">
        <v>4</v>
      </c>
      <c r="C18" s="48" t="s">
        <v>174</v>
      </c>
      <c r="D18" s="48" t="s">
        <v>182</v>
      </c>
      <c r="E18" s="48" t="s">
        <v>183</v>
      </c>
      <c r="F18" s="48" t="s">
        <v>184</v>
      </c>
      <c r="G18" s="48" t="s">
        <v>185</v>
      </c>
      <c r="H18" s="48" t="s">
        <v>186</v>
      </c>
      <c r="I18" s="48" t="s">
        <v>103</v>
      </c>
      <c r="K18" s="48">
        <v>3</v>
      </c>
      <c r="L18" s="48">
        <v>2</v>
      </c>
      <c r="M18" s="48">
        <v>1</v>
      </c>
      <c r="N18" s="48">
        <v>0</v>
      </c>
      <c r="P18" s="48" t="s">
        <v>187</v>
      </c>
    </row>
    <row r="19" spans="1:20" ht="36" x14ac:dyDescent="0.2">
      <c r="A19" s="48">
        <v>15</v>
      </c>
      <c r="B19" s="48">
        <v>4</v>
      </c>
      <c r="C19" s="48" t="s">
        <v>174</v>
      </c>
      <c r="D19" s="48" t="s">
        <v>188</v>
      </c>
      <c r="E19" s="48" t="s">
        <v>189</v>
      </c>
      <c r="F19" s="48" t="s">
        <v>190</v>
      </c>
      <c r="G19" s="48" t="s">
        <v>191</v>
      </c>
      <c r="H19" s="48" t="s">
        <v>192</v>
      </c>
      <c r="I19" s="48" t="s">
        <v>193</v>
      </c>
      <c r="K19" s="48">
        <v>3</v>
      </c>
      <c r="L19" s="48">
        <v>2</v>
      </c>
      <c r="M19" s="48">
        <v>1</v>
      </c>
      <c r="N19" s="48">
        <v>0</v>
      </c>
      <c r="P19" s="48" t="s">
        <v>194</v>
      </c>
    </row>
    <row r="20" spans="1:20" ht="54" x14ac:dyDescent="0.2">
      <c r="A20" s="48">
        <v>16</v>
      </c>
      <c r="B20" s="48">
        <v>4</v>
      </c>
      <c r="C20" s="48" t="s">
        <v>174</v>
      </c>
      <c r="D20" s="48" t="s">
        <v>195</v>
      </c>
      <c r="E20" s="48" t="s">
        <v>196</v>
      </c>
      <c r="F20" s="48" t="s">
        <v>197</v>
      </c>
      <c r="G20" s="48" t="s">
        <v>198</v>
      </c>
      <c r="H20" s="48" t="s">
        <v>199</v>
      </c>
      <c r="I20" s="48" t="s">
        <v>200</v>
      </c>
      <c r="K20" s="48">
        <v>3</v>
      </c>
      <c r="L20" s="48">
        <v>2</v>
      </c>
      <c r="M20" s="48">
        <v>1</v>
      </c>
      <c r="N20" s="48">
        <v>0</v>
      </c>
      <c r="P20" s="48" t="s">
        <v>201</v>
      </c>
    </row>
    <row r="21" spans="1:20" ht="36" x14ac:dyDescent="0.2">
      <c r="A21" s="48">
        <v>17</v>
      </c>
      <c r="B21" s="48">
        <v>5</v>
      </c>
      <c r="C21" s="48" t="s">
        <v>202</v>
      </c>
      <c r="D21" s="48" t="s">
        <v>203</v>
      </c>
      <c r="E21" s="48" t="s">
        <v>204</v>
      </c>
      <c r="F21" s="48" t="s">
        <v>205</v>
      </c>
      <c r="G21" s="48" t="s">
        <v>206</v>
      </c>
      <c r="H21" s="48" t="s">
        <v>184</v>
      </c>
      <c r="I21" s="48" t="s">
        <v>207</v>
      </c>
      <c r="K21" s="48">
        <v>3</v>
      </c>
      <c r="L21" s="48">
        <v>2</v>
      </c>
      <c r="M21" s="48">
        <v>1</v>
      </c>
      <c r="N21" s="48">
        <v>0</v>
      </c>
      <c r="P21" s="48" t="s">
        <v>208</v>
      </c>
    </row>
    <row r="22" spans="1:20" ht="36" x14ac:dyDescent="0.2">
      <c r="A22" s="48">
        <v>18</v>
      </c>
      <c r="B22" s="48">
        <v>5</v>
      </c>
      <c r="C22" s="48" t="s">
        <v>202</v>
      </c>
      <c r="D22" s="48" t="s">
        <v>209</v>
      </c>
      <c r="E22" s="48" t="s">
        <v>210</v>
      </c>
      <c r="F22" s="48" t="s">
        <v>211</v>
      </c>
      <c r="G22" s="48" t="s">
        <v>212</v>
      </c>
      <c r="H22" s="48" t="s">
        <v>213</v>
      </c>
      <c r="I22" s="48" t="s">
        <v>214</v>
      </c>
      <c r="K22" s="48">
        <v>3</v>
      </c>
      <c r="L22" s="48">
        <v>2</v>
      </c>
      <c r="M22" s="48">
        <v>1</v>
      </c>
      <c r="N22" s="48">
        <v>0</v>
      </c>
      <c r="P22" s="48" t="s">
        <v>215</v>
      </c>
    </row>
    <row r="23" spans="1:20" ht="54" x14ac:dyDescent="0.2">
      <c r="A23" s="48">
        <v>19</v>
      </c>
      <c r="B23" s="48">
        <v>5</v>
      </c>
      <c r="C23" s="48" t="s">
        <v>202</v>
      </c>
      <c r="D23" s="48" t="s">
        <v>216</v>
      </c>
      <c r="E23" s="48" t="s">
        <v>217</v>
      </c>
      <c r="F23" s="48" t="s">
        <v>218</v>
      </c>
      <c r="G23" s="48" t="s">
        <v>219</v>
      </c>
      <c r="H23" s="48" t="s">
        <v>220</v>
      </c>
      <c r="I23" s="48" t="s">
        <v>99</v>
      </c>
      <c r="K23" s="48">
        <v>3</v>
      </c>
      <c r="L23" s="48">
        <v>2</v>
      </c>
      <c r="M23" s="48">
        <v>1</v>
      </c>
      <c r="N23" s="48">
        <v>0</v>
      </c>
      <c r="P23" s="48" t="s">
        <v>221</v>
      </c>
    </row>
    <row r="24" spans="1:20" ht="54" x14ac:dyDescent="0.2">
      <c r="A24" s="48">
        <v>20</v>
      </c>
      <c r="B24" s="48">
        <v>5</v>
      </c>
      <c r="C24" s="48" t="s">
        <v>202</v>
      </c>
      <c r="D24" s="48" t="s">
        <v>222</v>
      </c>
      <c r="E24" s="48" t="s">
        <v>223</v>
      </c>
      <c r="F24" s="48" t="s">
        <v>224</v>
      </c>
      <c r="G24" s="48" t="s">
        <v>225</v>
      </c>
      <c r="H24" s="48" t="s">
        <v>226</v>
      </c>
      <c r="I24" s="48" t="s">
        <v>227</v>
      </c>
      <c r="K24" s="48">
        <v>3</v>
      </c>
      <c r="L24" s="48">
        <v>2</v>
      </c>
      <c r="M24" s="48">
        <v>1</v>
      </c>
      <c r="N24" s="48">
        <v>0</v>
      </c>
      <c r="P24" s="48" t="s">
        <v>228</v>
      </c>
    </row>
    <row r="27" spans="1:20" ht="17" x14ac:dyDescent="0.3">
      <c r="A27" s="47" t="s">
        <v>58</v>
      </c>
      <c r="B27" s="47" t="s">
        <v>27</v>
      </c>
      <c r="C27" s="47" t="s">
        <v>229</v>
      </c>
      <c r="D27" s="47" t="s">
        <v>230</v>
      </c>
      <c r="E27" s="47" t="s">
        <v>231</v>
      </c>
      <c r="F27" s="47" t="s">
        <v>61</v>
      </c>
      <c r="G27" s="47" t="s">
        <v>232</v>
      </c>
    </row>
    <row r="28" spans="1:20" ht="108" x14ac:dyDescent="0.2">
      <c r="A28" s="48">
        <v>1</v>
      </c>
      <c r="B28" s="48" t="s">
        <v>86</v>
      </c>
      <c r="C28" s="48" t="s">
        <v>233</v>
      </c>
      <c r="D28" s="48" t="s">
        <v>234</v>
      </c>
      <c r="E28" s="48" t="s">
        <v>235</v>
      </c>
      <c r="F28" s="48" t="s">
        <v>236</v>
      </c>
      <c r="G28" s="48"/>
    </row>
    <row r="29" spans="1:20" ht="90" x14ac:dyDescent="0.2">
      <c r="A29" s="48">
        <v>2</v>
      </c>
      <c r="B29" s="48" t="s">
        <v>115</v>
      </c>
      <c r="C29" s="48" t="s">
        <v>237</v>
      </c>
      <c r="D29" s="48" t="s">
        <v>238</v>
      </c>
      <c r="E29" s="48" t="s">
        <v>239</v>
      </c>
      <c r="F29" s="48" t="s">
        <v>240</v>
      </c>
      <c r="G29" s="48"/>
    </row>
    <row r="30" spans="1:20" ht="108" x14ac:dyDescent="0.2">
      <c r="A30" s="48">
        <v>3</v>
      </c>
      <c r="B30" s="48" t="s">
        <v>144</v>
      </c>
      <c r="C30" s="48" t="s">
        <v>241</v>
      </c>
      <c r="D30" s="48" t="s">
        <v>242</v>
      </c>
      <c r="E30" s="48" t="s">
        <v>243</v>
      </c>
      <c r="F30" s="48" t="s">
        <v>244</v>
      </c>
      <c r="G30" s="48" t="s">
        <v>245</v>
      </c>
    </row>
    <row r="31" spans="1:20" ht="90" x14ac:dyDescent="0.2">
      <c r="A31" s="48">
        <v>4</v>
      </c>
      <c r="B31" s="48" t="s">
        <v>174</v>
      </c>
      <c r="C31" s="48" t="s">
        <v>246</v>
      </c>
      <c r="D31" s="48" t="s">
        <v>247</v>
      </c>
      <c r="E31" s="48" t="s">
        <v>248</v>
      </c>
      <c r="F31" s="48" t="s">
        <v>249</v>
      </c>
      <c r="G31" s="48"/>
    </row>
    <row r="32" spans="1:20" ht="90" x14ac:dyDescent="0.2">
      <c r="A32" s="48">
        <v>5</v>
      </c>
      <c r="B32" s="48" t="s">
        <v>202</v>
      </c>
      <c r="C32" s="48" t="s">
        <v>250</v>
      </c>
      <c r="D32" s="48" t="s">
        <v>251</v>
      </c>
      <c r="E32" s="48" t="s">
        <v>252</v>
      </c>
      <c r="F32" s="48" t="s">
        <v>253</v>
      </c>
      <c r="G32" s="48"/>
    </row>
    <row r="35" spans="1:3" ht="17" x14ac:dyDescent="0.3">
      <c r="A35" s="47" t="s">
        <v>254</v>
      </c>
      <c r="B35" s="47" t="s">
        <v>255</v>
      </c>
      <c r="C35" s="47" t="s">
        <v>60</v>
      </c>
    </row>
    <row r="36" spans="1:3" ht="126" x14ac:dyDescent="0.2">
      <c r="A36" s="48">
        <v>0</v>
      </c>
      <c r="B36" s="48" t="s">
        <v>256</v>
      </c>
      <c r="C36" s="48" t="s">
        <v>257</v>
      </c>
    </row>
    <row r="37" spans="1:3" ht="90" x14ac:dyDescent="0.2">
      <c r="A37" s="48">
        <v>40</v>
      </c>
      <c r="B37" s="48" t="s">
        <v>258</v>
      </c>
      <c r="C37" s="48" t="s">
        <v>259</v>
      </c>
    </row>
    <row r="38" spans="1:3" ht="90" x14ac:dyDescent="0.2">
      <c r="A38" s="48">
        <v>60</v>
      </c>
      <c r="B38" s="48" t="s">
        <v>260</v>
      </c>
      <c r="C38" s="48" t="s">
        <v>261</v>
      </c>
    </row>
    <row r="39" spans="1:3" ht="90" x14ac:dyDescent="0.2">
      <c r="A39" s="48">
        <v>80</v>
      </c>
      <c r="B39" s="48" t="s">
        <v>262</v>
      </c>
      <c r="C39" s="48" t="s">
        <v>263</v>
      </c>
    </row>
    <row r="42" spans="1:3" ht="17" x14ac:dyDescent="0.3">
      <c r="A42" s="47" t="s">
        <v>49</v>
      </c>
      <c r="B42" s="47" t="s">
        <v>264</v>
      </c>
    </row>
    <row r="43" spans="1:3" ht="162" x14ac:dyDescent="0.2">
      <c r="A43" s="48" t="s">
        <v>265</v>
      </c>
      <c r="B43" s="48" t="s">
        <v>266</v>
      </c>
    </row>
    <row r="44" spans="1:3" ht="180" x14ac:dyDescent="0.2">
      <c r="A44" s="48" t="s">
        <v>267</v>
      </c>
      <c r="B44" s="48" t="s">
        <v>268</v>
      </c>
    </row>
    <row r="45" spans="1:3" ht="180" x14ac:dyDescent="0.2">
      <c r="A45" s="48" t="s">
        <v>269</v>
      </c>
      <c r="B45" s="48" t="s">
        <v>270</v>
      </c>
    </row>
    <row r="46" spans="1:3" ht="90" x14ac:dyDescent="0.2">
      <c r="A46" s="48" t="s">
        <v>271</v>
      </c>
      <c r="B46" s="48" t="s">
        <v>272</v>
      </c>
    </row>
    <row r="47" spans="1:3" ht="144" x14ac:dyDescent="0.2">
      <c r="A47" s="48" t="s">
        <v>273</v>
      </c>
      <c r="B47" s="48" t="s">
        <v>274</v>
      </c>
    </row>
    <row r="48" spans="1:3" ht="90" x14ac:dyDescent="0.2">
      <c r="A48" s="48" t="s">
        <v>275</v>
      </c>
      <c r="B48" s="48" t="s">
        <v>276</v>
      </c>
    </row>
    <row r="51" spans="1:3" ht="17" x14ac:dyDescent="0.3">
      <c r="A51" s="47" t="s">
        <v>277</v>
      </c>
    </row>
    <row r="52" spans="1:3" ht="18" x14ac:dyDescent="0.2">
      <c r="A52" s="48" t="s">
        <v>278</v>
      </c>
    </row>
    <row r="53" spans="1:3" ht="18" x14ac:dyDescent="0.2">
      <c r="A53" s="48" t="s">
        <v>279</v>
      </c>
    </row>
    <row r="54" spans="1:3" ht="18" x14ac:dyDescent="0.2">
      <c r="A54" s="48" t="s">
        <v>280</v>
      </c>
    </row>
    <row r="55" spans="1:3" ht="18" x14ac:dyDescent="0.2">
      <c r="A55" s="48" t="s">
        <v>281</v>
      </c>
    </row>
    <row r="56" spans="1:3" ht="18" x14ac:dyDescent="0.2">
      <c r="A56" s="48" t="s">
        <v>282</v>
      </c>
    </row>
    <row r="59" spans="1:3" ht="17" x14ac:dyDescent="0.3">
      <c r="A59" s="47" t="s">
        <v>283</v>
      </c>
      <c r="B59" s="47" t="s">
        <v>284</v>
      </c>
      <c r="C59" s="47" t="s">
        <v>285</v>
      </c>
    </row>
    <row r="60" spans="1:3" ht="108" x14ac:dyDescent="0.2">
      <c r="A60" s="48">
        <v>1</v>
      </c>
      <c r="B60" s="48" t="s">
        <v>286</v>
      </c>
      <c r="C60" s="48" t="s">
        <v>287</v>
      </c>
    </row>
    <row r="61" spans="1:3" ht="108" x14ac:dyDescent="0.2">
      <c r="A61" s="48">
        <v>2</v>
      </c>
      <c r="B61" s="48" t="s">
        <v>288</v>
      </c>
      <c r="C61" s="48" t="s">
        <v>289</v>
      </c>
    </row>
    <row r="62" spans="1:3" ht="90" x14ac:dyDescent="0.2">
      <c r="A62" s="48">
        <v>3</v>
      </c>
      <c r="B62" s="48" t="s">
        <v>290</v>
      </c>
      <c r="C62" s="48" t="s">
        <v>291</v>
      </c>
    </row>
    <row r="63" spans="1:3" ht="72" x14ac:dyDescent="0.2">
      <c r="A63" s="48">
        <v>4</v>
      </c>
      <c r="B63" s="48" t="s">
        <v>292</v>
      </c>
      <c r="C63" s="48" t="s">
        <v>293</v>
      </c>
    </row>
    <row r="66" spans="1:3" ht="54" x14ac:dyDescent="0.2">
      <c r="A66" s="48" t="s">
        <v>294</v>
      </c>
      <c r="B66" s="48">
        <v>46</v>
      </c>
      <c r="C66" s="48" t="s">
        <v>295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</vt:lpstr>
      <vt:lpstr>Your Check</vt:lpstr>
      <vt:lpstr>Your Results</vt:lpstr>
      <vt:lpstr>Calc</vt:lpstr>
      <vt:lpstr>Content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Olena Onufrienko</cp:lastModifiedBy>
  <cp:revision>1</cp:revision>
  <dcterms:created xsi:type="dcterms:W3CDTF">2026-09-25T09:17:25Z</dcterms:created>
  <dcterms:modified xsi:type="dcterms:W3CDTF">2026-09-25T09:41:10Z</dcterms:modified>
  <dc:language>en-US</dc:language>
</cp:coreProperties>
</file>